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预算科工作资料\预算信息公开\2026年\政府预算公开\"/>
    </mc:Choice>
  </mc:AlternateContent>
  <bookViews>
    <workbookView xWindow="0" yWindow="0" windowWidth="12240" windowHeight="2676" tabRatio="961"/>
  </bookViews>
  <sheets>
    <sheet name="1.富民县2025年一般公共预算收支执行简表" sheetId="95" r:id="rId1"/>
    <sheet name="2.富民县2025年一般公共预算支出执行情况表" sheetId="96" r:id="rId2"/>
    <sheet name="3.富民县2025年政府性基金预算收支执行简表" sheetId="97" r:id="rId3"/>
    <sheet name="4.富民县2025年政府性基金预算支出执行情况表" sheetId="98" r:id="rId4"/>
    <sheet name="5.富民县2025年国有资本经营预算收支执行情况表" sheetId="99" r:id="rId5"/>
    <sheet name="6.富民县2025年社会保险基金收支执行情况表" sheetId="112" r:id="rId6"/>
    <sheet name="7.富民县2025年社会保险基金结余执行情况表" sheetId="113" r:id="rId7"/>
    <sheet name="8.富民县2026年一般公共预算收支简表 " sheetId="91" r:id="rId8"/>
    <sheet name="9.富民县2026年一般公共预算支出预算表  " sheetId="92" r:id="rId9"/>
    <sheet name="10.富民县2026年部门预算支出经济分类表（一般公共预算）" sheetId="93" r:id="rId10"/>
    <sheet name="11.富民县2026年政府预算支出经济分类表（一般公共预算）" sheetId="94" r:id="rId11"/>
    <sheet name="12.富民县2026年政府性基金预算收支简表 " sheetId="121" r:id="rId12"/>
    <sheet name="13.富民县2026年政府性基金预算支出预算表" sheetId="85" r:id="rId13"/>
    <sheet name="14.富民县2026年国有资本经营预算收支表" sheetId="122" r:id="rId14"/>
    <sheet name="15.富民县2026年国有资本经营预算补充表" sheetId="120" r:id="rId15"/>
    <sheet name="16.富民县2026年社会保险基金收支预算表 " sheetId="110" r:id="rId16"/>
    <sheet name="17.富民县2026年社会保险基金结余预算表" sheetId="119" r:id="rId17"/>
    <sheet name="18.富民县2025年政府债务限额和余额情况表" sheetId="123" r:id="rId18"/>
    <sheet name="19.富民县2025年地方政府债务投向情况表" sheetId="124" r:id="rId19"/>
    <sheet name="20.富民县2025年地方政府一般债务投向情况表" sheetId="125" r:id="rId20"/>
    <sheet name="21.富民县2025年地方政府专项债务投向情况表" sheetId="126" r:id="rId21"/>
    <sheet name="22.富民县2026年政府债务限额和余额情况表" sheetId="127" r:id="rId22"/>
  </sheets>
  <definedNames>
    <definedName name="_xlnm._FilterDatabase" localSheetId="9" hidden="1">'10.富民县2026年部门预算支出经济分类表（一般公共预算）'!$A$3:$G$83</definedName>
    <definedName name="_xlnm._FilterDatabase" localSheetId="10" hidden="1">'11.富民县2026年政府预算支出经济分类表（一般公共预算）'!$A$3:$C$58</definedName>
    <definedName name="_xlnm._FilterDatabase" localSheetId="12" hidden="1">'13.富民县2026年政府性基金预算支出预算表'!$A$3:$K$265</definedName>
    <definedName name="_xlnm._FilterDatabase" localSheetId="1" hidden="1">'2.富民县2025年一般公共预算支出执行情况表'!$A$3:$K$553</definedName>
    <definedName name="_xlnm._FilterDatabase" localSheetId="3" hidden="1">'4.富民县2025年政府性基金预算支出执行情况表'!$A$3:$E$272</definedName>
    <definedName name="_xlnm._FilterDatabase" localSheetId="8" hidden="1">'9.富民县2026年一般公共预算支出预算表  '!$A$5:$K$457</definedName>
    <definedName name="_xlnm.Print_Area" localSheetId="9">'10.富民县2026年部门预算支出经济分类表（一般公共预算）'!$A$1:$C$83</definedName>
    <definedName name="_xlnm.Print_Area" localSheetId="10">'11.富民县2026年政府预算支出经济分类表（一般公共预算）'!$A$1:$C$58</definedName>
    <definedName name="_xlnm.Print_Area" localSheetId="13">'14.富民县2026年国有资本经营预算收支表'!$A$1:$H$32</definedName>
    <definedName name="_xlnm.Print_Area" localSheetId="16">'17.富民县2026年社会保险基金结余预算表'!$A$1:$D$24</definedName>
    <definedName name="_xlnm.Print_Area" localSheetId="1">'2.富民县2025年一般公共预算支出执行情况表'!$A$1:$E$551</definedName>
    <definedName name="_xlnm.Print_Area" localSheetId="7">'8.富民县2026年一般公共预算收支简表 '!$A$1:$H$45</definedName>
    <definedName name="_xlnm.Print_Titles" localSheetId="9">'10.富民县2026年部门预算支出经济分类表（一般公共预算）'!$1:$3</definedName>
    <definedName name="_xlnm.Print_Titles" localSheetId="10">'11.富民县2026年政府预算支出经济分类表（一般公共预算）'!$1:$3</definedName>
    <definedName name="_xlnm.Print_Titles" localSheetId="12">'13.富民县2026年政府性基金预算支出预算表'!$1:$3</definedName>
    <definedName name="_xlnm.Print_Titles" localSheetId="1">'2.富民县2025年一般公共预算支出执行情况表'!$1:$3</definedName>
    <definedName name="_xlnm.Print_Titles" localSheetId="3">'4.富民县2025年政府性基金预算支出执行情况表'!$1:$3</definedName>
    <definedName name="_xlnm.Print_Titles" localSheetId="8">'9.富民县2026年一般公共预算支出预算表  '!$1:$3</definedName>
  </definedNames>
  <calcPr calcId="152511"/>
</workbook>
</file>

<file path=xl/calcChain.xml><?xml version="1.0" encoding="utf-8"?>
<calcChain xmlns="http://schemas.openxmlformats.org/spreadsheetml/2006/main">
  <c r="C25" i="94" l="1"/>
  <c r="C23" i="94"/>
  <c r="C15" i="94"/>
  <c r="C70" i="93"/>
  <c r="C65" i="93"/>
  <c r="C17" i="93"/>
  <c r="C36" i="93"/>
  <c r="D399" i="92"/>
  <c r="C410" i="92"/>
  <c r="D410" i="92"/>
  <c r="G21" i="91"/>
  <c r="C44" i="127" l="1"/>
  <c r="B44" i="127"/>
  <c r="D44" i="127" s="1"/>
  <c r="C43" i="127"/>
  <c r="C42" i="127"/>
  <c r="C41" i="127"/>
  <c r="C40" i="127"/>
  <c r="D39" i="127"/>
  <c r="C39" i="127"/>
  <c r="B39" i="127"/>
  <c r="C38" i="127"/>
  <c r="D38" i="127" s="1"/>
  <c r="B38" i="127"/>
  <c r="C37" i="127"/>
  <c r="B37" i="127"/>
  <c r="D37" i="127" s="1"/>
  <c r="B36" i="127"/>
  <c r="D36" i="127" s="1"/>
  <c r="D35" i="127"/>
  <c r="C35" i="127"/>
  <c r="B35" i="127"/>
  <c r="C34" i="127"/>
  <c r="B34" i="127"/>
  <c r="D31" i="127"/>
  <c r="D30" i="127"/>
  <c r="B29" i="127"/>
  <c r="B43" i="127" s="1"/>
  <c r="D43" i="127" s="1"/>
  <c r="C28" i="127"/>
  <c r="B28" i="127"/>
  <c r="D28" i="127" s="1"/>
  <c r="D27" i="127"/>
  <c r="B26" i="127"/>
  <c r="D26" i="127" s="1"/>
  <c r="D25" i="127"/>
  <c r="D24" i="127"/>
  <c r="C24" i="127"/>
  <c r="B24" i="127"/>
  <c r="D23" i="127"/>
  <c r="D21" i="127"/>
  <c r="C20" i="127"/>
  <c r="C31" i="127" s="1"/>
  <c r="B20" i="127"/>
  <c r="D20" i="127" s="1"/>
  <c r="D17" i="127"/>
  <c r="D16" i="127"/>
  <c r="C15" i="127"/>
  <c r="B15" i="127"/>
  <c r="D14" i="127"/>
  <c r="D13" i="127"/>
  <c r="D12" i="127"/>
  <c r="D11" i="127"/>
  <c r="D10" i="127"/>
  <c r="B10" i="127"/>
  <c r="D9" i="127"/>
  <c r="D8" i="127"/>
  <c r="D7" i="127"/>
  <c r="C6" i="127"/>
  <c r="C33" i="127" s="1"/>
  <c r="B6" i="127"/>
  <c r="D22" i="126"/>
  <c r="D21" i="126"/>
  <c r="D20" i="126"/>
  <c r="B19" i="126"/>
  <c r="D19" i="126" s="1"/>
  <c r="D18" i="126"/>
  <c r="D17" i="126"/>
  <c r="D16" i="126"/>
  <c r="D15" i="126"/>
  <c r="D14" i="126"/>
  <c r="B13" i="126"/>
  <c r="D13" i="126" s="1"/>
  <c r="D12" i="126"/>
  <c r="D11" i="126"/>
  <c r="D10" i="126"/>
  <c r="D9" i="126"/>
  <c r="D8" i="126"/>
  <c r="D7" i="126"/>
  <c r="D6" i="126"/>
  <c r="D5" i="126"/>
  <c r="C4" i="126"/>
  <c r="C23" i="126" s="1"/>
  <c r="B4" i="126"/>
  <c r="B23" i="126" s="1"/>
  <c r="B23" i="125"/>
  <c r="D22" i="125"/>
  <c r="D21" i="125"/>
  <c r="D20" i="125"/>
  <c r="D19" i="125"/>
  <c r="D18" i="125"/>
  <c r="D17" i="125"/>
  <c r="D16" i="125"/>
  <c r="D15" i="125"/>
  <c r="D14" i="125"/>
  <c r="D13" i="125"/>
  <c r="D12" i="125"/>
  <c r="D11" i="125"/>
  <c r="D10" i="125"/>
  <c r="D9" i="125"/>
  <c r="D8" i="125"/>
  <c r="D7" i="125"/>
  <c r="D6" i="125"/>
  <c r="D5" i="125"/>
  <c r="C4" i="125"/>
  <c r="C23" i="125" s="1"/>
  <c r="D23" i="125" s="1"/>
  <c r="B4" i="125"/>
  <c r="C23" i="124"/>
  <c r="D23" i="124" s="1"/>
  <c r="D22" i="124"/>
  <c r="D21" i="124"/>
  <c r="D20" i="124"/>
  <c r="D19" i="124"/>
  <c r="B19" i="124"/>
  <c r="D18" i="124"/>
  <c r="D17" i="124"/>
  <c r="D16" i="124"/>
  <c r="D15" i="124"/>
  <c r="D14" i="124"/>
  <c r="D13" i="124"/>
  <c r="C13" i="124"/>
  <c r="B13" i="124"/>
  <c r="D12" i="124"/>
  <c r="D11" i="124"/>
  <c r="D10" i="124"/>
  <c r="D9" i="124"/>
  <c r="D8" i="124"/>
  <c r="D7" i="124"/>
  <c r="D6" i="124"/>
  <c r="D5" i="124"/>
  <c r="C4" i="124"/>
  <c r="B4" i="124"/>
  <c r="B23" i="124" s="1"/>
  <c r="B44" i="123"/>
  <c r="D43" i="123"/>
  <c r="C43" i="123"/>
  <c r="C42" i="123"/>
  <c r="B42" i="123"/>
  <c r="D40" i="123"/>
  <c r="B39" i="123"/>
  <c r="D39" i="123" s="1"/>
  <c r="C37" i="123"/>
  <c r="B37" i="123"/>
  <c r="B36" i="123"/>
  <c r="D35" i="123"/>
  <c r="C35" i="123"/>
  <c r="B35" i="123"/>
  <c r="B34" i="123"/>
  <c r="D34" i="123" s="1"/>
  <c r="B33" i="123"/>
  <c r="D33" i="123" s="1"/>
  <c r="C32" i="123"/>
  <c r="D30" i="123"/>
  <c r="D29" i="123"/>
  <c r="D28" i="123"/>
  <c r="C28" i="123"/>
  <c r="B28" i="123"/>
  <c r="B27" i="123" s="1"/>
  <c r="B41" i="123" s="1"/>
  <c r="C27" i="123"/>
  <c r="D27" i="123" s="1"/>
  <c r="D26" i="123"/>
  <c r="C25" i="123"/>
  <c r="C38" i="123" s="1"/>
  <c r="D38" i="123" s="1"/>
  <c r="B25" i="123"/>
  <c r="B38" i="123" s="1"/>
  <c r="D24" i="123"/>
  <c r="C23" i="123"/>
  <c r="D23" i="123" s="1"/>
  <c r="B23" i="123"/>
  <c r="D22" i="123"/>
  <c r="D21" i="123"/>
  <c r="D20" i="123"/>
  <c r="C19" i="123"/>
  <c r="D19" i="123" s="1"/>
  <c r="C17" i="123"/>
  <c r="C44" i="123" s="1"/>
  <c r="D44" i="123" s="1"/>
  <c r="D16" i="123"/>
  <c r="D15" i="123"/>
  <c r="C14" i="123"/>
  <c r="D14" i="123" s="1"/>
  <c r="D13" i="123"/>
  <c r="D12" i="123"/>
  <c r="D11" i="123"/>
  <c r="D10" i="123"/>
  <c r="C10" i="123"/>
  <c r="B10" i="123"/>
  <c r="D9" i="123"/>
  <c r="D8" i="123"/>
  <c r="D7" i="123"/>
  <c r="D6" i="123"/>
  <c r="D21" i="119"/>
  <c r="D20" i="119"/>
  <c r="D19" i="119"/>
  <c r="D18" i="119"/>
  <c r="D17" i="119"/>
  <c r="D16" i="119"/>
  <c r="D15" i="119"/>
  <c r="D14" i="119"/>
  <c r="D13" i="119"/>
  <c r="D12" i="119"/>
  <c r="D11" i="119"/>
  <c r="D10" i="119"/>
  <c r="D9" i="119"/>
  <c r="D8" i="119"/>
  <c r="D7" i="119"/>
  <c r="D6" i="119"/>
  <c r="D5" i="119"/>
  <c r="D4" i="119"/>
  <c r="H42" i="110"/>
  <c r="D42" i="110"/>
  <c r="G41" i="110"/>
  <c r="F41" i="110"/>
  <c r="F43" i="110" s="1"/>
  <c r="D41" i="110"/>
  <c r="H40" i="110"/>
  <c r="C40" i="110"/>
  <c r="B40" i="110"/>
  <c r="H39" i="110"/>
  <c r="C39" i="110"/>
  <c r="D39" i="110" s="1"/>
  <c r="B39" i="110"/>
  <c r="G38" i="110"/>
  <c r="H38" i="110" s="1"/>
  <c r="F38" i="110"/>
  <c r="D38" i="110"/>
  <c r="C38" i="110"/>
  <c r="B38" i="110"/>
  <c r="G37" i="110"/>
  <c r="G43" i="110" s="1"/>
  <c r="F37" i="110"/>
  <c r="C37" i="110"/>
  <c r="B37" i="110"/>
  <c r="B43" i="110" s="1"/>
  <c r="H36" i="110"/>
  <c r="D36" i="110"/>
  <c r="H35" i="110"/>
  <c r="D35" i="110"/>
  <c r="H34" i="110"/>
  <c r="D34" i="110"/>
  <c r="H33" i="110"/>
  <c r="D33" i="110"/>
  <c r="H32" i="110"/>
  <c r="D32" i="110"/>
  <c r="H31" i="110"/>
  <c r="D31" i="110"/>
  <c r="H30" i="110"/>
  <c r="D30" i="110"/>
  <c r="H29" i="110"/>
  <c r="D29" i="110"/>
  <c r="H28" i="110"/>
  <c r="D28" i="110"/>
  <c r="H27" i="110"/>
  <c r="D27" i="110"/>
  <c r="H26" i="110"/>
  <c r="D26" i="110"/>
  <c r="H25" i="110"/>
  <c r="D25" i="110"/>
  <c r="H24" i="110"/>
  <c r="D24" i="110"/>
  <c r="H23" i="110"/>
  <c r="D23" i="110"/>
  <c r="H22" i="110"/>
  <c r="D22" i="110"/>
  <c r="H21" i="110"/>
  <c r="D21" i="110"/>
  <c r="H20" i="110"/>
  <c r="D20" i="110"/>
  <c r="H19" i="110"/>
  <c r="D19" i="110"/>
  <c r="H18" i="110"/>
  <c r="D18" i="110"/>
  <c r="H17" i="110"/>
  <c r="D17" i="110"/>
  <c r="H16" i="110"/>
  <c r="D16" i="110"/>
  <c r="H15" i="110"/>
  <c r="D15" i="110"/>
  <c r="H14" i="110"/>
  <c r="D14" i="110"/>
  <c r="H13" i="110"/>
  <c r="D13" i="110"/>
  <c r="H12" i="110"/>
  <c r="D12" i="110"/>
  <c r="H11" i="110"/>
  <c r="D11" i="110"/>
  <c r="H10" i="110"/>
  <c r="D10" i="110"/>
  <c r="H9" i="110"/>
  <c r="D9" i="110"/>
  <c r="H8" i="110"/>
  <c r="D8" i="110"/>
  <c r="H7" i="110"/>
  <c r="D7" i="110"/>
  <c r="H6" i="110"/>
  <c r="D6" i="110"/>
  <c r="H5" i="110"/>
  <c r="D5" i="110"/>
  <c r="G32" i="122"/>
  <c r="H31" i="122"/>
  <c r="D31" i="122"/>
  <c r="H30" i="122"/>
  <c r="D30" i="122"/>
  <c r="H29" i="122"/>
  <c r="D28" i="122"/>
  <c r="H27" i="122"/>
  <c r="D27" i="122"/>
  <c r="H26" i="122"/>
  <c r="G26" i="122"/>
  <c r="F26" i="122"/>
  <c r="D26" i="122"/>
  <c r="H25" i="122"/>
  <c r="D25" i="122"/>
  <c r="H24" i="122"/>
  <c r="D24" i="122"/>
  <c r="H23" i="122"/>
  <c r="D23" i="122"/>
  <c r="H22" i="122"/>
  <c r="D22" i="122"/>
  <c r="H21" i="122"/>
  <c r="G21" i="122"/>
  <c r="F21" i="122"/>
  <c r="C21" i="122"/>
  <c r="D21" i="122" s="1"/>
  <c r="H20" i="122"/>
  <c r="D20" i="122"/>
  <c r="H19" i="122"/>
  <c r="D19" i="122"/>
  <c r="H18" i="122"/>
  <c r="D18" i="122"/>
  <c r="H17" i="122"/>
  <c r="D17" i="122"/>
  <c r="G16" i="122"/>
  <c r="F16" i="122"/>
  <c r="H16" i="122" s="1"/>
  <c r="D16" i="122"/>
  <c r="H15" i="122"/>
  <c r="D15" i="122"/>
  <c r="H14" i="122"/>
  <c r="D14" i="122"/>
  <c r="H13" i="122"/>
  <c r="D13" i="122"/>
  <c r="H12" i="122"/>
  <c r="D12" i="122"/>
  <c r="H11" i="122"/>
  <c r="D11" i="122"/>
  <c r="H10" i="122"/>
  <c r="D10" i="122"/>
  <c r="G9" i="122"/>
  <c r="F9" i="122"/>
  <c r="D9" i="122"/>
  <c r="G8" i="122"/>
  <c r="F8" i="122"/>
  <c r="D8" i="122"/>
  <c r="H7" i="122"/>
  <c r="D7" i="122"/>
  <c r="H6" i="122"/>
  <c r="G6" i="122"/>
  <c r="G5" i="122" s="1"/>
  <c r="F6" i="122"/>
  <c r="C6" i="122"/>
  <c r="B6" i="122"/>
  <c r="F5" i="122"/>
  <c r="C264" i="85"/>
  <c r="C263" i="85"/>
  <c r="C262" i="85"/>
  <c r="C261" i="85"/>
  <c r="C260" i="85"/>
  <c r="C259" i="85"/>
  <c r="C258" i="85"/>
  <c r="K257" i="85"/>
  <c r="J257" i="85"/>
  <c r="J243" i="85" s="1"/>
  <c r="I257" i="85"/>
  <c r="H257" i="85"/>
  <c r="G257" i="85"/>
  <c r="F257" i="85"/>
  <c r="E257" i="85"/>
  <c r="D257" i="85"/>
  <c r="C256" i="85"/>
  <c r="C255" i="85"/>
  <c r="C254" i="85"/>
  <c r="C253" i="85"/>
  <c r="C252" i="85"/>
  <c r="C251" i="85"/>
  <c r="C250" i="85"/>
  <c r="C249" i="85"/>
  <c r="C248" i="85"/>
  <c r="C247" i="85"/>
  <c r="C246" i="85"/>
  <c r="C245" i="85"/>
  <c r="K244" i="85"/>
  <c r="K243" i="85" s="1"/>
  <c r="J244" i="85"/>
  <c r="I244" i="85"/>
  <c r="H244" i="85"/>
  <c r="H243" i="85" s="1"/>
  <c r="G244" i="85"/>
  <c r="G243" i="85" s="1"/>
  <c r="F244" i="85"/>
  <c r="E244" i="85"/>
  <c r="D244" i="85"/>
  <c r="C244" i="85"/>
  <c r="I243" i="85"/>
  <c r="E243" i="85"/>
  <c r="D243" i="85"/>
  <c r="C242" i="85"/>
  <c r="C241" i="85"/>
  <c r="C240" i="85"/>
  <c r="C239" i="85"/>
  <c r="C238" i="85"/>
  <c r="C237" i="85"/>
  <c r="C236" i="85"/>
  <c r="C235" i="85"/>
  <c r="C234" i="85"/>
  <c r="C233" i="85"/>
  <c r="C232" i="85"/>
  <c r="C231" i="85"/>
  <c r="C230" i="85"/>
  <c r="C229" i="85"/>
  <c r="C228" i="85"/>
  <c r="C227" i="85"/>
  <c r="K226" i="85"/>
  <c r="J226" i="85"/>
  <c r="I226" i="85"/>
  <c r="I225" i="85" s="1"/>
  <c r="H226" i="85"/>
  <c r="G226" i="85"/>
  <c r="F226" i="85"/>
  <c r="F225" i="85" s="1"/>
  <c r="C225" i="85" s="1"/>
  <c r="E226" i="85"/>
  <c r="E225" i="85" s="1"/>
  <c r="D226" i="85"/>
  <c r="C226" i="85" s="1"/>
  <c r="K225" i="85"/>
  <c r="J225" i="85"/>
  <c r="H225" i="85"/>
  <c r="G225" i="85"/>
  <c r="D225" i="85"/>
  <c r="C224" i="85"/>
  <c r="C223" i="85"/>
  <c r="C222" i="85"/>
  <c r="C221" i="85"/>
  <c r="C220" i="85"/>
  <c r="C219" i="85"/>
  <c r="C218" i="85"/>
  <c r="C217" i="85"/>
  <c r="C216" i="85"/>
  <c r="C215" i="85"/>
  <c r="C214" i="85"/>
  <c r="C213" i="85"/>
  <c r="C212" i="85"/>
  <c r="C211" i="85"/>
  <c r="C210" i="85"/>
  <c r="C209" i="85"/>
  <c r="K208" i="85"/>
  <c r="J208" i="85"/>
  <c r="I208" i="85"/>
  <c r="H208" i="85"/>
  <c r="G208" i="85"/>
  <c r="F208" i="85"/>
  <c r="E208" i="85"/>
  <c r="D208" i="85"/>
  <c r="C208" i="85"/>
  <c r="D207" i="85"/>
  <c r="C207" i="85"/>
  <c r="C206" i="85"/>
  <c r="C205" i="85"/>
  <c r="C204" i="85"/>
  <c r="C203" i="85"/>
  <c r="C202" i="85"/>
  <c r="C201" i="85"/>
  <c r="C200" i="85"/>
  <c r="D199" i="85"/>
  <c r="C199" i="85"/>
  <c r="D198" i="85"/>
  <c r="C197" i="85"/>
  <c r="K196" i="85"/>
  <c r="J196" i="85"/>
  <c r="J182" i="85" s="1"/>
  <c r="I196" i="85"/>
  <c r="H196" i="85"/>
  <c r="G196" i="85"/>
  <c r="F196" i="85"/>
  <c r="F182" i="85" s="1"/>
  <c r="E196" i="85"/>
  <c r="C195" i="85"/>
  <c r="C194" i="85"/>
  <c r="C193" i="85"/>
  <c r="C192" i="85"/>
  <c r="C191" i="85"/>
  <c r="C190" i="85"/>
  <c r="C189" i="85"/>
  <c r="C188" i="85"/>
  <c r="K187" i="85"/>
  <c r="K182" i="85" s="1"/>
  <c r="J187" i="85"/>
  <c r="I187" i="85"/>
  <c r="H187" i="85"/>
  <c r="G187" i="85"/>
  <c r="G182" i="85" s="1"/>
  <c r="F187" i="85"/>
  <c r="E187" i="85"/>
  <c r="D187" i="85"/>
  <c r="C187" i="85"/>
  <c r="C186" i="85"/>
  <c r="C185" i="85"/>
  <c r="C184" i="85"/>
  <c r="K183" i="85"/>
  <c r="J183" i="85"/>
  <c r="I183" i="85"/>
  <c r="H183" i="85"/>
  <c r="G183" i="85"/>
  <c r="F183" i="85"/>
  <c r="E183" i="85"/>
  <c r="D183" i="85"/>
  <c r="C183" i="85"/>
  <c r="I182" i="85"/>
  <c r="H182" i="85"/>
  <c r="E182" i="85"/>
  <c r="C181" i="85"/>
  <c r="C180" i="85"/>
  <c r="K179" i="85"/>
  <c r="K178" i="85" s="1"/>
  <c r="J179" i="85"/>
  <c r="I179" i="85"/>
  <c r="H179" i="85"/>
  <c r="G179" i="85"/>
  <c r="G178" i="85" s="1"/>
  <c r="F179" i="85"/>
  <c r="E179" i="85"/>
  <c r="D179" i="85"/>
  <c r="J178" i="85"/>
  <c r="I178" i="85"/>
  <c r="H178" i="85"/>
  <c r="F178" i="85"/>
  <c r="E178" i="85"/>
  <c r="C177" i="85"/>
  <c r="C176" i="85"/>
  <c r="C175" i="85"/>
  <c r="K174" i="85"/>
  <c r="J174" i="85"/>
  <c r="I174" i="85"/>
  <c r="H174" i="85"/>
  <c r="G174" i="85"/>
  <c r="F174" i="85"/>
  <c r="E174" i="85"/>
  <c r="D174" i="85"/>
  <c r="C174" i="85" s="1"/>
  <c r="C173" i="85"/>
  <c r="C172" i="85"/>
  <c r="C171" i="85"/>
  <c r="K170" i="85"/>
  <c r="J170" i="85"/>
  <c r="I170" i="85"/>
  <c r="I126" i="85" s="1"/>
  <c r="H170" i="85"/>
  <c r="G170" i="85"/>
  <c r="F170" i="85"/>
  <c r="E170" i="85"/>
  <c r="D170" i="85"/>
  <c r="C169" i="85"/>
  <c r="C168" i="85"/>
  <c r="K167" i="85"/>
  <c r="J167" i="85"/>
  <c r="I167" i="85"/>
  <c r="H167" i="85"/>
  <c r="G167" i="85"/>
  <c r="F167" i="85"/>
  <c r="E167" i="85"/>
  <c r="D167" i="85"/>
  <c r="C167" i="85"/>
  <c r="C166" i="85"/>
  <c r="C165" i="85"/>
  <c r="C164" i="85"/>
  <c r="C163" i="85"/>
  <c r="C162" i="85"/>
  <c r="C161" i="85"/>
  <c r="C160" i="85"/>
  <c r="C159" i="85"/>
  <c r="K158" i="85"/>
  <c r="J158" i="85"/>
  <c r="I158" i="85"/>
  <c r="H158" i="85"/>
  <c r="G158" i="85"/>
  <c r="F158" i="85"/>
  <c r="E158" i="85"/>
  <c r="D158" i="85"/>
  <c r="C158" i="85" s="1"/>
  <c r="C157" i="85"/>
  <c r="C156" i="85"/>
  <c r="C155" i="85"/>
  <c r="C154" i="85"/>
  <c r="C153" i="85"/>
  <c r="C152" i="85"/>
  <c r="K151" i="85"/>
  <c r="J151" i="85"/>
  <c r="I151" i="85"/>
  <c r="H151" i="85"/>
  <c r="G151" i="85"/>
  <c r="F151" i="85"/>
  <c r="E151" i="85"/>
  <c r="D151" i="85"/>
  <c r="C151" i="85"/>
  <c r="C150" i="85"/>
  <c r="C149" i="85"/>
  <c r="C148" i="85"/>
  <c r="C147" i="85"/>
  <c r="C146" i="85"/>
  <c r="C145" i="85"/>
  <c r="C144" i="85"/>
  <c r="C143" i="85"/>
  <c r="K142" i="85"/>
  <c r="J142" i="85"/>
  <c r="I142" i="85"/>
  <c r="H142" i="85"/>
  <c r="G142" i="85"/>
  <c r="F142" i="85"/>
  <c r="E142" i="85"/>
  <c r="D142" i="85"/>
  <c r="C142" i="85" s="1"/>
  <c r="C141" i="85"/>
  <c r="C140" i="85"/>
  <c r="C139" i="85"/>
  <c r="C138" i="85"/>
  <c r="K137" i="85"/>
  <c r="J137" i="85"/>
  <c r="I137" i="85"/>
  <c r="H137" i="85"/>
  <c r="G137" i="85"/>
  <c r="F137" i="85"/>
  <c r="E137" i="85"/>
  <c r="C137" i="85" s="1"/>
  <c r="D137" i="85"/>
  <c r="C136" i="85"/>
  <c r="C135" i="85"/>
  <c r="C134" i="85"/>
  <c r="C133" i="85"/>
  <c r="K132" i="85"/>
  <c r="J132" i="85"/>
  <c r="J126" i="85" s="1"/>
  <c r="I132" i="85"/>
  <c r="H132" i="85"/>
  <c r="G132" i="85"/>
  <c r="F132" i="85"/>
  <c r="F126" i="85" s="1"/>
  <c r="E132" i="85"/>
  <c r="D132" i="85"/>
  <c r="C132" i="85"/>
  <c r="C131" i="85"/>
  <c r="C130" i="85"/>
  <c r="C129" i="85"/>
  <c r="C128" i="85"/>
  <c r="K127" i="85"/>
  <c r="J127" i="85"/>
  <c r="I127" i="85"/>
  <c r="H127" i="85"/>
  <c r="H126" i="85" s="1"/>
  <c r="G127" i="85"/>
  <c r="F127" i="85"/>
  <c r="E127" i="85"/>
  <c r="D127" i="85"/>
  <c r="E126" i="85"/>
  <c r="K124" i="85"/>
  <c r="J124" i="85"/>
  <c r="I124" i="85"/>
  <c r="H124" i="85"/>
  <c r="G124" i="85"/>
  <c r="F124" i="85"/>
  <c r="E124" i="85"/>
  <c r="D124" i="85"/>
  <c r="C124" i="85"/>
  <c r="C123" i="85"/>
  <c r="C122" i="85"/>
  <c r="C121" i="85"/>
  <c r="C120" i="85"/>
  <c r="K119" i="85"/>
  <c r="J119" i="85"/>
  <c r="J100" i="85" s="1"/>
  <c r="I119" i="85"/>
  <c r="H119" i="85"/>
  <c r="G119" i="85"/>
  <c r="F119" i="85"/>
  <c r="E119" i="85"/>
  <c r="D119" i="85"/>
  <c r="C118" i="85"/>
  <c r="C117" i="85"/>
  <c r="K116" i="85"/>
  <c r="J116" i="85"/>
  <c r="I116" i="85"/>
  <c r="H116" i="85"/>
  <c r="G116" i="85"/>
  <c r="F116" i="85"/>
  <c r="E116" i="85"/>
  <c r="C116" i="85" s="1"/>
  <c r="D116" i="85"/>
  <c r="C115" i="85"/>
  <c r="C114" i="85"/>
  <c r="C113" i="85"/>
  <c r="C112" i="85"/>
  <c r="K111" i="85"/>
  <c r="J111" i="85"/>
  <c r="I111" i="85"/>
  <c r="H111" i="85"/>
  <c r="G111" i="85"/>
  <c r="F111" i="85"/>
  <c r="C111" i="85" s="1"/>
  <c r="E111" i="85"/>
  <c r="D111" i="85"/>
  <c r="C110" i="85"/>
  <c r="C109" i="85"/>
  <c r="C108" i="85"/>
  <c r="C107" i="85"/>
  <c r="K106" i="85"/>
  <c r="J106" i="85"/>
  <c r="I106" i="85"/>
  <c r="H106" i="85"/>
  <c r="G106" i="85"/>
  <c r="F106" i="85"/>
  <c r="E106" i="85"/>
  <c r="D106" i="85"/>
  <c r="C106" i="85"/>
  <c r="C105" i="85"/>
  <c r="C104" i="85"/>
  <c r="C103" i="85"/>
  <c r="C102" i="85"/>
  <c r="K101" i="85"/>
  <c r="J101" i="85"/>
  <c r="I101" i="85"/>
  <c r="H101" i="85"/>
  <c r="H100" i="85" s="1"/>
  <c r="G101" i="85"/>
  <c r="F101" i="85"/>
  <c r="E101" i="85"/>
  <c r="D101" i="85"/>
  <c r="C99" i="85"/>
  <c r="C98" i="85"/>
  <c r="C97" i="85"/>
  <c r="C96" i="85"/>
  <c r="C95" i="85"/>
  <c r="C94" i="85"/>
  <c r="C93" i="85"/>
  <c r="C92" i="85"/>
  <c r="K91" i="85"/>
  <c r="J91" i="85"/>
  <c r="I91" i="85"/>
  <c r="H91" i="85"/>
  <c r="G91" i="85"/>
  <c r="F91" i="85"/>
  <c r="E91" i="85"/>
  <c r="D91" i="85"/>
  <c r="C91" i="85"/>
  <c r="C90" i="85"/>
  <c r="C89" i="85"/>
  <c r="K88" i="85"/>
  <c r="J88" i="85"/>
  <c r="I88" i="85"/>
  <c r="H88" i="85"/>
  <c r="G88" i="85"/>
  <c r="F88" i="85"/>
  <c r="E88" i="85"/>
  <c r="D88" i="85"/>
  <c r="C87" i="85"/>
  <c r="C86" i="85"/>
  <c r="C85" i="85"/>
  <c r="C84" i="85"/>
  <c r="C83" i="85"/>
  <c r="K82" i="85"/>
  <c r="J82" i="85"/>
  <c r="I82" i="85"/>
  <c r="H82" i="85"/>
  <c r="G82" i="85"/>
  <c r="F82" i="85"/>
  <c r="E82" i="85"/>
  <c r="D82" i="85"/>
  <c r="C82" i="85"/>
  <c r="C81" i="85"/>
  <c r="C80" i="85"/>
  <c r="C79" i="85"/>
  <c r="K78" i="85"/>
  <c r="J78" i="85"/>
  <c r="I78" i="85"/>
  <c r="H78" i="85"/>
  <c r="G78" i="85"/>
  <c r="F78" i="85"/>
  <c r="E78" i="85"/>
  <c r="D78" i="85"/>
  <c r="C78" i="85"/>
  <c r="C77" i="85"/>
  <c r="C76" i="85"/>
  <c r="C75" i="85"/>
  <c r="K74" i="85"/>
  <c r="J74" i="85"/>
  <c r="I74" i="85"/>
  <c r="H74" i="85"/>
  <c r="G74" i="85"/>
  <c r="F74" i="85"/>
  <c r="E74" i="85"/>
  <c r="D74" i="85"/>
  <c r="C74" i="85"/>
  <c r="C73" i="85"/>
  <c r="C72" i="85"/>
  <c r="C71" i="85"/>
  <c r="K70" i="85"/>
  <c r="K43" i="85" s="1"/>
  <c r="J70" i="85"/>
  <c r="I70" i="85"/>
  <c r="H70" i="85"/>
  <c r="G70" i="85"/>
  <c r="F70" i="85"/>
  <c r="E70" i="85"/>
  <c r="D70" i="85"/>
  <c r="D43" i="85" s="1"/>
  <c r="C70" i="85"/>
  <c r="C69" i="85"/>
  <c r="C68" i="85"/>
  <c r="C67" i="85"/>
  <c r="C66" i="85"/>
  <c r="C65" i="85"/>
  <c r="K64" i="85"/>
  <c r="J64" i="85"/>
  <c r="I64" i="85"/>
  <c r="I43" i="85" s="1"/>
  <c r="H64" i="85"/>
  <c r="G64" i="85"/>
  <c r="F64" i="85"/>
  <c r="E64" i="85"/>
  <c r="E43" i="85" s="1"/>
  <c r="D64" i="85"/>
  <c r="C63" i="85"/>
  <c r="C62" i="85"/>
  <c r="C61" i="85"/>
  <c r="C60" i="85"/>
  <c r="K59" i="85"/>
  <c r="J59" i="85"/>
  <c r="I59" i="85"/>
  <c r="H59" i="85"/>
  <c r="G59" i="85"/>
  <c r="F59" i="85"/>
  <c r="C59" i="85" s="1"/>
  <c r="E59" i="85"/>
  <c r="D59" i="85"/>
  <c r="C58" i="85"/>
  <c r="C57" i="85"/>
  <c r="D56" i="85"/>
  <c r="C56" i="85"/>
  <c r="C55" i="85"/>
  <c r="C54" i="85"/>
  <c r="C53" i="85"/>
  <c r="C52" i="85"/>
  <c r="C51" i="85"/>
  <c r="C50" i="85"/>
  <c r="C49" i="85"/>
  <c r="C48" i="85"/>
  <c r="C47" i="85"/>
  <c r="C46" i="85"/>
  <c r="C45" i="85"/>
  <c r="K44" i="85"/>
  <c r="J44" i="85"/>
  <c r="I44" i="85"/>
  <c r="H44" i="85"/>
  <c r="G44" i="85"/>
  <c r="F44" i="85"/>
  <c r="E44" i="85"/>
  <c r="D44" i="85"/>
  <c r="H43" i="85"/>
  <c r="C42" i="85"/>
  <c r="C41" i="85"/>
  <c r="C40" i="85"/>
  <c r="C39" i="85"/>
  <c r="K38" i="85"/>
  <c r="J38" i="85"/>
  <c r="I38" i="85"/>
  <c r="I34" i="85" s="1"/>
  <c r="I33" i="85" s="1"/>
  <c r="I32" i="85" s="1"/>
  <c r="H38" i="85"/>
  <c r="H34" i="85" s="1"/>
  <c r="H33" i="85" s="1"/>
  <c r="H32" i="85" s="1"/>
  <c r="G38" i="85"/>
  <c r="F38" i="85"/>
  <c r="E38" i="85"/>
  <c r="E34" i="85" s="1"/>
  <c r="E33" i="85" s="1"/>
  <c r="E32" i="85" s="1"/>
  <c r="D38" i="85"/>
  <c r="C38" i="85" s="1"/>
  <c r="C37" i="85"/>
  <c r="C36" i="85"/>
  <c r="C35" i="85"/>
  <c r="K34" i="85"/>
  <c r="J34" i="85"/>
  <c r="G34" i="85"/>
  <c r="F34" i="85"/>
  <c r="K33" i="85"/>
  <c r="J33" i="85"/>
  <c r="J32" i="85" s="1"/>
  <c r="G33" i="85"/>
  <c r="F33" i="85"/>
  <c r="K32" i="85"/>
  <c r="G32" i="85"/>
  <c r="F32" i="85"/>
  <c r="C31" i="85"/>
  <c r="C30" i="85"/>
  <c r="K29" i="85"/>
  <c r="J29" i="85"/>
  <c r="I29" i="85"/>
  <c r="H29" i="85"/>
  <c r="G29" i="85"/>
  <c r="F29" i="85"/>
  <c r="E29" i="85"/>
  <c r="C29" i="85" s="1"/>
  <c r="D29" i="85"/>
  <c r="C28" i="85"/>
  <c r="C27" i="85"/>
  <c r="C26" i="85"/>
  <c r="K25" i="85"/>
  <c r="J25" i="85"/>
  <c r="J20" i="85" s="1"/>
  <c r="I25" i="85"/>
  <c r="H25" i="85"/>
  <c r="G25" i="85"/>
  <c r="F25" i="85"/>
  <c r="E25" i="85"/>
  <c r="D25" i="85"/>
  <c r="C24" i="85"/>
  <c r="C23" i="85"/>
  <c r="C22" i="85"/>
  <c r="K21" i="85"/>
  <c r="J21" i="85"/>
  <c r="I21" i="85"/>
  <c r="I20" i="85" s="1"/>
  <c r="H21" i="85"/>
  <c r="G21" i="85"/>
  <c r="F21" i="85"/>
  <c r="F20" i="85" s="1"/>
  <c r="E21" i="85"/>
  <c r="D21" i="85"/>
  <c r="K20" i="85"/>
  <c r="H20" i="85"/>
  <c r="G20" i="85"/>
  <c r="D20" i="85"/>
  <c r="C19" i="85"/>
  <c r="C18" i="85"/>
  <c r="K17" i="85"/>
  <c r="J17" i="85"/>
  <c r="J4" i="85" s="1"/>
  <c r="I17" i="85"/>
  <c r="H17" i="85"/>
  <c r="G17" i="85"/>
  <c r="F17" i="85"/>
  <c r="E17" i="85"/>
  <c r="D17" i="85"/>
  <c r="C16" i="85"/>
  <c r="C15" i="85"/>
  <c r="C14" i="85"/>
  <c r="C13" i="85"/>
  <c r="C12" i="85"/>
  <c r="K11" i="85"/>
  <c r="K4" i="85" s="1"/>
  <c r="J11" i="85"/>
  <c r="I11" i="85"/>
  <c r="H11" i="85"/>
  <c r="H4" i="85" s="1"/>
  <c r="G11" i="85"/>
  <c r="G4" i="85" s="1"/>
  <c r="F11" i="85"/>
  <c r="E11" i="85"/>
  <c r="D11" i="85"/>
  <c r="D4" i="85" s="1"/>
  <c r="C11" i="85"/>
  <c r="C10" i="85"/>
  <c r="C9" i="85"/>
  <c r="C8" i="85"/>
  <c r="C7" i="85"/>
  <c r="C6" i="85"/>
  <c r="K5" i="85"/>
  <c r="J5" i="85"/>
  <c r="I5" i="85"/>
  <c r="I4" i="85" s="1"/>
  <c r="H5" i="85"/>
  <c r="G5" i="85"/>
  <c r="F5" i="85"/>
  <c r="F4" i="85" s="1"/>
  <c r="E5" i="85"/>
  <c r="D5" i="85"/>
  <c r="H40" i="121"/>
  <c r="D40" i="121"/>
  <c r="H39" i="121"/>
  <c r="D39" i="121"/>
  <c r="H38" i="121"/>
  <c r="C38" i="121"/>
  <c r="B38" i="121"/>
  <c r="G37" i="121"/>
  <c r="F37" i="121"/>
  <c r="D37" i="121"/>
  <c r="H36" i="121"/>
  <c r="D36" i="121"/>
  <c r="H35" i="121"/>
  <c r="D35" i="121"/>
  <c r="G34" i="121"/>
  <c r="F34" i="121"/>
  <c r="B34" i="121"/>
  <c r="H33" i="121"/>
  <c r="G33" i="121"/>
  <c r="F33" i="121"/>
  <c r="C33" i="121"/>
  <c r="H32" i="121"/>
  <c r="D32" i="121"/>
  <c r="H31" i="121"/>
  <c r="D31" i="121"/>
  <c r="H30" i="121"/>
  <c r="D30" i="121"/>
  <c r="H29" i="121"/>
  <c r="D29" i="121"/>
  <c r="H28" i="121"/>
  <c r="D28" i="121"/>
  <c r="H27" i="121"/>
  <c r="D27" i="121"/>
  <c r="H26" i="121"/>
  <c r="D26" i="121"/>
  <c r="H25" i="121"/>
  <c r="C25" i="121"/>
  <c r="B25" i="121"/>
  <c r="D25" i="121" s="1"/>
  <c r="H24" i="121"/>
  <c r="D24" i="121"/>
  <c r="H23" i="121"/>
  <c r="D23" i="121"/>
  <c r="H22" i="121"/>
  <c r="D22" i="121"/>
  <c r="H21" i="121"/>
  <c r="D21" i="121"/>
  <c r="H20" i="121"/>
  <c r="D20" i="121"/>
  <c r="H19" i="121"/>
  <c r="D19" i="121"/>
  <c r="H18" i="121"/>
  <c r="D18" i="121"/>
  <c r="H17" i="121"/>
  <c r="C17" i="121"/>
  <c r="D17" i="121" s="1"/>
  <c r="B17" i="121"/>
  <c r="H16" i="121"/>
  <c r="D16" i="121"/>
  <c r="H15" i="121"/>
  <c r="D15" i="121"/>
  <c r="H14" i="121"/>
  <c r="D14" i="121"/>
  <c r="H13" i="121"/>
  <c r="D13" i="121"/>
  <c r="H12" i="121"/>
  <c r="D12" i="121"/>
  <c r="H11" i="121"/>
  <c r="D11" i="121"/>
  <c r="H10" i="121"/>
  <c r="C10" i="121"/>
  <c r="D10" i="121" s="1"/>
  <c r="B10" i="121"/>
  <c r="B33" i="121" s="1"/>
  <c r="B41" i="121" s="1"/>
  <c r="H9" i="121"/>
  <c r="D9" i="121"/>
  <c r="H8" i="121"/>
  <c r="D8" i="121"/>
  <c r="H7" i="121"/>
  <c r="D7" i="121"/>
  <c r="H6" i="121"/>
  <c r="D6" i="121"/>
  <c r="H5" i="121"/>
  <c r="D5" i="121"/>
  <c r="C56" i="94"/>
  <c r="C52" i="94"/>
  <c r="C51" i="94"/>
  <c r="C50" i="94"/>
  <c r="C49" i="94"/>
  <c r="C44" i="94" s="1"/>
  <c r="C46" i="94"/>
  <c r="C45" i="94"/>
  <c r="C42" i="94"/>
  <c r="C39" i="94"/>
  <c r="C38" i="94"/>
  <c r="C36" i="94"/>
  <c r="C35" i="94"/>
  <c r="C34" i="94"/>
  <c r="C32" i="94"/>
  <c r="C29" i="94"/>
  <c r="C26" i="94"/>
  <c r="C21" i="94" s="1"/>
  <c r="C20" i="94"/>
  <c r="C19" i="94"/>
  <c r="C14" i="94"/>
  <c r="C12" i="94"/>
  <c r="C11" i="94"/>
  <c r="C5" i="94"/>
  <c r="C83" i="93"/>
  <c r="C82" i="93" s="1"/>
  <c r="C81" i="93"/>
  <c r="C80" i="93"/>
  <c r="C77" i="93"/>
  <c r="C75" i="93" s="1"/>
  <c r="C64" i="93"/>
  <c r="C63" i="93"/>
  <c r="C61" i="93" s="1"/>
  <c r="C59" i="93"/>
  <c r="C56" i="93"/>
  <c r="C53" i="93"/>
  <c r="C52" i="93"/>
  <c r="C50" i="93"/>
  <c r="C49" i="93"/>
  <c r="C46" i="93"/>
  <c r="C41" i="93"/>
  <c r="C39" i="93"/>
  <c r="C32" i="93"/>
  <c r="C30" i="93"/>
  <c r="C29" i="93"/>
  <c r="C27" i="93"/>
  <c r="C25" i="93"/>
  <c r="C22" i="93"/>
  <c r="C21" i="93"/>
  <c r="C18" i="93"/>
  <c r="C5" i="93"/>
  <c r="K455" i="92"/>
  <c r="J455" i="92"/>
  <c r="I455" i="92"/>
  <c r="H455" i="92"/>
  <c r="G455" i="92"/>
  <c r="F455" i="92"/>
  <c r="E455" i="92"/>
  <c r="C455" i="92"/>
  <c r="K453" i="92"/>
  <c r="J453" i="92"/>
  <c r="I453" i="92"/>
  <c r="H453" i="92"/>
  <c r="G453" i="92"/>
  <c r="F453" i="92"/>
  <c r="E453" i="92"/>
  <c r="C453" i="92"/>
  <c r="K452" i="92"/>
  <c r="J452" i="92"/>
  <c r="I452" i="92"/>
  <c r="H452" i="92"/>
  <c r="G452" i="92"/>
  <c r="F452" i="92"/>
  <c r="E452" i="92"/>
  <c r="C452" i="92"/>
  <c r="K450" i="92"/>
  <c r="J450" i="92"/>
  <c r="I450" i="92"/>
  <c r="H450" i="92"/>
  <c r="G450" i="92"/>
  <c r="F450" i="92"/>
  <c r="E450" i="92"/>
  <c r="C450" i="92"/>
  <c r="K449" i="92"/>
  <c r="J449" i="92"/>
  <c r="I449" i="92"/>
  <c r="H449" i="92"/>
  <c r="G449" i="92"/>
  <c r="F449" i="92"/>
  <c r="E449" i="92"/>
  <c r="C449" i="92"/>
  <c r="C446" i="92"/>
  <c r="K444" i="92"/>
  <c r="J444" i="92"/>
  <c r="I444" i="92"/>
  <c r="H444" i="92"/>
  <c r="G444" i="92"/>
  <c r="F444" i="92"/>
  <c r="E444" i="92"/>
  <c r="C444" i="92"/>
  <c r="K441" i="92"/>
  <c r="J441" i="92"/>
  <c r="I441" i="92"/>
  <c r="H441" i="92"/>
  <c r="G441" i="92"/>
  <c r="F441" i="92"/>
  <c r="E441" i="92"/>
  <c r="C441" i="92"/>
  <c r="K437" i="92"/>
  <c r="J437" i="92"/>
  <c r="I437" i="92"/>
  <c r="H437" i="92"/>
  <c r="G437" i="92"/>
  <c r="F437" i="92"/>
  <c r="E437" i="92"/>
  <c r="C437" i="92"/>
  <c r="K433" i="92"/>
  <c r="J433" i="92"/>
  <c r="I433" i="92"/>
  <c r="H433" i="92"/>
  <c r="G433" i="92"/>
  <c r="F433" i="92"/>
  <c r="E433" i="92"/>
  <c r="C433" i="92"/>
  <c r="K428" i="92"/>
  <c r="J428" i="92"/>
  <c r="I428" i="92"/>
  <c r="H428" i="92"/>
  <c r="G428" i="92"/>
  <c r="F428" i="92"/>
  <c r="E428" i="92"/>
  <c r="C428" i="92"/>
  <c r="K427" i="92"/>
  <c r="J427" i="92"/>
  <c r="I427" i="92"/>
  <c r="H427" i="92"/>
  <c r="G427" i="92"/>
  <c r="F427" i="92"/>
  <c r="E427" i="92"/>
  <c r="C427" i="92"/>
  <c r="K425" i="92"/>
  <c r="J425" i="92"/>
  <c r="I425" i="92"/>
  <c r="H425" i="92"/>
  <c r="G425" i="92"/>
  <c r="F425" i="92"/>
  <c r="E425" i="92"/>
  <c r="C425" i="92"/>
  <c r="K420" i="92"/>
  <c r="J420" i="92"/>
  <c r="I420" i="92"/>
  <c r="H420" i="92"/>
  <c r="G420" i="92"/>
  <c r="F420" i="92"/>
  <c r="E420" i="92"/>
  <c r="C420" i="92"/>
  <c r="K419" i="92"/>
  <c r="J419" i="92"/>
  <c r="I419" i="92"/>
  <c r="H419" i="92"/>
  <c r="G419" i="92"/>
  <c r="F419" i="92"/>
  <c r="E419" i="92"/>
  <c r="C419" i="92"/>
  <c r="K417" i="92"/>
  <c r="J417" i="92"/>
  <c r="I417" i="92"/>
  <c r="H417" i="92"/>
  <c r="G417" i="92"/>
  <c r="F417" i="92"/>
  <c r="E417" i="92"/>
  <c r="C417" i="92"/>
  <c r="K412" i="92"/>
  <c r="J412" i="92"/>
  <c r="I412" i="92"/>
  <c r="H412" i="92"/>
  <c r="G412" i="92"/>
  <c r="F412" i="92"/>
  <c r="E412" i="92"/>
  <c r="C412" i="92"/>
  <c r="K411" i="92"/>
  <c r="J411" i="92"/>
  <c r="I411" i="92"/>
  <c r="H411" i="92"/>
  <c r="G411" i="92"/>
  <c r="F411" i="92"/>
  <c r="E411" i="92"/>
  <c r="C411" i="92"/>
  <c r="K409" i="92"/>
  <c r="J409" i="92"/>
  <c r="I409" i="92"/>
  <c r="H409" i="92"/>
  <c r="G409" i="92"/>
  <c r="F409" i="92"/>
  <c r="E409" i="92"/>
  <c r="K407" i="92"/>
  <c r="J407" i="92"/>
  <c r="I407" i="92"/>
  <c r="I399" i="92" s="1"/>
  <c r="H407" i="92"/>
  <c r="G407" i="92"/>
  <c r="F407" i="92"/>
  <c r="E407" i="92"/>
  <c r="E399" i="92" s="1"/>
  <c r="C407" i="92"/>
  <c r="D406" i="92"/>
  <c r="C406" i="92"/>
  <c r="K400" i="92"/>
  <c r="J400" i="92"/>
  <c r="J399" i="92" s="1"/>
  <c r="I400" i="92"/>
  <c r="H400" i="92"/>
  <c r="G400" i="92"/>
  <c r="G399" i="92" s="1"/>
  <c r="F400" i="92"/>
  <c r="F399" i="92" s="1"/>
  <c r="E400" i="92"/>
  <c r="D400" i="92"/>
  <c r="C400" i="92"/>
  <c r="K399" i="92"/>
  <c r="H399" i="92"/>
  <c r="C399" i="92"/>
  <c r="K397" i="92"/>
  <c r="J397" i="92"/>
  <c r="I397" i="92"/>
  <c r="H397" i="92"/>
  <c r="G397" i="92"/>
  <c r="F397" i="92"/>
  <c r="E397" i="92"/>
  <c r="C397" i="92"/>
  <c r="K395" i="92"/>
  <c r="J395" i="92"/>
  <c r="I395" i="92"/>
  <c r="H395" i="92"/>
  <c r="G395" i="92"/>
  <c r="F395" i="92"/>
  <c r="E395" i="92"/>
  <c r="C395" i="92"/>
  <c r="K392" i="92"/>
  <c r="J392" i="92"/>
  <c r="I392" i="92"/>
  <c r="H392" i="92"/>
  <c r="G392" i="92"/>
  <c r="F392" i="92"/>
  <c r="E392" i="92"/>
  <c r="C392" i="92"/>
  <c r="K391" i="92"/>
  <c r="J391" i="92"/>
  <c r="I391" i="92"/>
  <c r="H391" i="92"/>
  <c r="G391" i="92"/>
  <c r="F391" i="92"/>
  <c r="E391" i="92"/>
  <c r="C391" i="92"/>
  <c r="K389" i="92"/>
  <c r="J389" i="92"/>
  <c r="I389" i="92"/>
  <c r="H389" i="92"/>
  <c r="G389" i="92"/>
  <c r="F389" i="92"/>
  <c r="E389" i="92"/>
  <c r="C389" i="92"/>
  <c r="K387" i="92"/>
  <c r="J387" i="92"/>
  <c r="I387" i="92"/>
  <c r="H387" i="92"/>
  <c r="G387" i="92"/>
  <c r="F387" i="92"/>
  <c r="E387" i="92"/>
  <c r="C387" i="92"/>
  <c r="K385" i="92"/>
  <c r="J385" i="92"/>
  <c r="I385" i="92"/>
  <c r="H385" i="92"/>
  <c r="G385" i="92"/>
  <c r="F385" i="92"/>
  <c r="E385" i="92"/>
  <c r="C385" i="92"/>
  <c r="K383" i="92"/>
  <c r="J383" i="92"/>
  <c r="I383" i="92"/>
  <c r="H383" i="92"/>
  <c r="G383" i="92"/>
  <c r="F383" i="92"/>
  <c r="E383" i="92"/>
  <c r="C383" i="92"/>
  <c r="K382" i="92"/>
  <c r="J382" i="92"/>
  <c r="I382" i="92"/>
  <c r="H382" i="92"/>
  <c r="G382" i="92"/>
  <c r="F382" i="92"/>
  <c r="E382" i="92"/>
  <c r="C382" i="92"/>
  <c r="K379" i="92"/>
  <c r="J379" i="92"/>
  <c r="I379" i="92"/>
  <c r="H379" i="92"/>
  <c r="G379" i="92"/>
  <c r="F379" i="92"/>
  <c r="E379" i="92"/>
  <c r="C379" i="92"/>
  <c r="K374" i="92"/>
  <c r="J374" i="92"/>
  <c r="I374" i="92"/>
  <c r="H374" i="92"/>
  <c r="G374" i="92"/>
  <c r="F374" i="92"/>
  <c r="E374" i="92"/>
  <c r="C374" i="92"/>
  <c r="K373" i="92"/>
  <c r="J373" i="92"/>
  <c r="I373" i="92"/>
  <c r="H373" i="92"/>
  <c r="G373" i="92"/>
  <c r="F373" i="92"/>
  <c r="E373" i="92"/>
  <c r="C373" i="92"/>
  <c r="K371" i="92"/>
  <c r="J371" i="92"/>
  <c r="I371" i="92"/>
  <c r="H371" i="92"/>
  <c r="G371" i="92"/>
  <c r="F371" i="92"/>
  <c r="E371" i="92"/>
  <c r="C371" i="92"/>
  <c r="K366" i="92"/>
  <c r="J366" i="92"/>
  <c r="I366" i="92"/>
  <c r="H366" i="92"/>
  <c r="G366" i="92"/>
  <c r="F366" i="92"/>
  <c r="E366" i="92"/>
  <c r="C366" i="92"/>
  <c r="K362" i="92"/>
  <c r="J362" i="92"/>
  <c r="I362" i="92"/>
  <c r="H362" i="92"/>
  <c r="G362" i="92"/>
  <c r="F362" i="92"/>
  <c r="E362" i="92"/>
  <c r="C362" i="92"/>
  <c r="K356" i="92"/>
  <c r="J356" i="92"/>
  <c r="I356" i="92"/>
  <c r="H356" i="92"/>
  <c r="G356" i="92"/>
  <c r="F356" i="92"/>
  <c r="E356" i="92"/>
  <c r="C356" i="92"/>
  <c r="K343" i="92"/>
  <c r="J343" i="92"/>
  <c r="I343" i="92"/>
  <c r="H343" i="92"/>
  <c r="G343" i="92"/>
  <c r="F343" i="92"/>
  <c r="E343" i="92"/>
  <c r="C343" i="92"/>
  <c r="K334" i="92"/>
  <c r="K315" i="92" s="1"/>
  <c r="J334" i="92"/>
  <c r="I334" i="92"/>
  <c r="H334" i="92"/>
  <c r="G334" i="92"/>
  <c r="G315" i="92" s="1"/>
  <c r="F334" i="92"/>
  <c r="E334" i="92"/>
  <c r="C334" i="92"/>
  <c r="D333" i="92"/>
  <c r="D332" i="92"/>
  <c r="C332" i="92"/>
  <c r="C331" i="92"/>
  <c r="C330" i="92"/>
  <c r="C329" i="92"/>
  <c r="C328" i="92"/>
  <c r="D327" i="92"/>
  <c r="C327" i="92"/>
  <c r="C316" i="92" s="1"/>
  <c r="C315" i="92" s="1"/>
  <c r="K316" i="92"/>
  <c r="J316" i="92"/>
  <c r="I316" i="92"/>
  <c r="H316" i="92"/>
  <c r="H315" i="92" s="1"/>
  <c r="G316" i="92"/>
  <c r="F316" i="92"/>
  <c r="E316" i="92"/>
  <c r="D316" i="92"/>
  <c r="D315" i="92" s="1"/>
  <c r="J315" i="92"/>
  <c r="I315" i="92"/>
  <c r="F315" i="92"/>
  <c r="E315" i="92"/>
  <c r="K313" i="92"/>
  <c r="K301" i="92" s="1"/>
  <c r="J313" i="92"/>
  <c r="J301" i="92" s="1"/>
  <c r="I313" i="92"/>
  <c r="H313" i="92"/>
  <c r="G313" i="92"/>
  <c r="G301" i="92" s="1"/>
  <c r="F313" i="92"/>
  <c r="F301" i="92" s="1"/>
  <c r="E313" i="92"/>
  <c r="C313" i="92"/>
  <c r="D312" i="92"/>
  <c r="C312" i="92"/>
  <c r="K311" i="92"/>
  <c r="J311" i="92"/>
  <c r="I311" i="92"/>
  <c r="H311" i="92"/>
  <c r="G311" i="92"/>
  <c r="F311" i="92"/>
  <c r="E311" i="92"/>
  <c r="C311" i="92"/>
  <c r="C301" i="92" s="1"/>
  <c r="K309" i="92"/>
  <c r="J309" i="92"/>
  <c r="I309" i="92"/>
  <c r="H309" i="92"/>
  <c r="G309" i="92"/>
  <c r="F309" i="92"/>
  <c r="E309" i="92"/>
  <c r="D309" i="92"/>
  <c r="D301" i="92" s="1"/>
  <c r="C309" i="92"/>
  <c r="K307" i="92"/>
  <c r="J307" i="92"/>
  <c r="I307" i="92"/>
  <c r="H307" i="92"/>
  <c r="G307" i="92"/>
  <c r="F307" i="92"/>
  <c r="E307" i="92"/>
  <c r="C307" i="92"/>
  <c r="K302" i="92"/>
  <c r="J302" i="92"/>
  <c r="I302" i="92"/>
  <c r="I301" i="92" s="1"/>
  <c r="H302" i="92"/>
  <c r="G302" i="92"/>
  <c r="F302" i="92"/>
  <c r="E302" i="92"/>
  <c r="E301" i="92" s="1"/>
  <c r="C302" i="92"/>
  <c r="K299" i="92"/>
  <c r="J299" i="92"/>
  <c r="I299" i="92"/>
  <c r="H299" i="92"/>
  <c r="G299" i="92"/>
  <c r="F299" i="92"/>
  <c r="E299" i="92"/>
  <c r="C299" i="92"/>
  <c r="K297" i="92"/>
  <c r="J297" i="92"/>
  <c r="I297" i="92"/>
  <c r="H297" i="92"/>
  <c r="G297" i="92"/>
  <c r="F297" i="92"/>
  <c r="E297" i="92"/>
  <c r="C297" i="92"/>
  <c r="K293" i="92"/>
  <c r="J293" i="92"/>
  <c r="I293" i="92"/>
  <c r="H293" i="92"/>
  <c r="G293" i="92"/>
  <c r="F293" i="92"/>
  <c r="E293" i="92"/>
  <c r="C293" i="92"/>
  <c r="K291" i="92"/>
  <c r="J291" i="92"/>
  <c r="I291" i="92"/>
  <c r="H291" i="92"/>
  <c r="G291" i="92"/>
  <c r="F291" i="92"/>
  <c r="E291" i="92"/>
  <c r="C291" i="92"/>
  <c r="K288" i="92"/>
  <c r="J288" i="92"/>
  <c r="I288" i="92"/>
  <c r="H288" i="92"/>
  <c r="G288" i="92"/>
  <c r="F288" i="92"/>
  <c r="E288" i="92"/>
  <c r="C288" i="92"/>
  <c r="K286" i="92"/>
  <c r="J286" i="92"/>
  <c r="I286" i="92"/>
  <c r="H286" i="92"/>
  <c r="G286" i="92"/>
  <c r="F286" i="92"/>
  <c r="E286" i="92"/>
  <c r="C286" i="92"/>
  <c r="K285" i="92"/>
  <c r="J285" i="92"/>
  <c r="I285" i="92"/>
  <c r="H285" i="92"/>
  <c r="G285" i="92"/>
  <c r="F285" i="92"/>
  <c r="E285" i="92"/>
  <c r="C285" i="92"/>
  <c r="K283" i="92"/>
  <c r="J283" i="92"/>
  <c r="I283" i="92"/>
  <c r="H283" i="92"/>
  <c r="G283" i="92"/>
  <c r="F283" i="92"/>
  <c r="E283" i="92"/>
  <c r="C283" i="92"/>
  <c r="K281" i="92"/>
  <c r="J281" i="92"/>
  <c r="I281" i="92"/>
  <c r="H281" i="92"/>
  <c r="G281" i="92"/>
  <c r="F281" i="92"/>
  <c r="E281" i="92"/>
  <c r="C281" i="92"/>
  <c r="K278" i="92"/>
  <c r="J278" i="92"/>
  <c r="I278" i="92"/>
  <c r="H278" i="92"/>
  <c r="G278" i="92"/>
  <c r="F278" i="92"/>
  <c r="E278" i="92"/>
  <c r="C278" i="92"/>
  <c r="K275" i="92"/>
  <c r="J275" i="92"/>
  <c r="I275" i="92"/>
  <c r="H275" i="92"/>
  <c r="G275" i="92"/>
  <c r="F275" i="92"/>
  <c r="E275" i="92"/>
  <c r="C275" i="92"/>
  <c r="K273" i="92"/>
  <c r="J273" i="92"/>
  <c r="I273" i="92"/>
  <c r="H273" i="92"/>
  <c r="G273" i="92"/>
  <c r="F273" i="92"/>
  <c r="E273" i="92"/>
  <c r="C273" i="92"/>
  <c r="K271" i="92"/>
  <c r="J271" i="92"/>
  <c r="I271" i="92"/>
  <c r="H271" i="92"/>
  <c r="G271" i="92"/>
  <c r="F271" i="92"/>
  <c r="E271" i="92"/>
  <c r="C271" i="92"/>
  <c r="K268" i="92"/>
  <c r="J268" i="92"/>
  <c r="I268" i="92"/>
  <c r="H268" i="92"/>
  <c r="G268" i="92"/>
  <c r="F268" i="92"/>
  <c r="E268" i="92"/>
  <c r="C268" i="92"/>
  <c r="K263" i="92"/>
  <c r="J263" i="92"/>
  <c r="I263" i="92"/>
  <c r="H263" i="92"/>
  <c r="G263" i="92"/>
  <c r="F263" i="92"/>
  <c r="E263" i="92"/>
  <c r="C263" i="92"/>
  <c r="K261" i="92"/>
  <c r="J261" i="92"/>
  <c r="I261" i="92"/>
  <c r="H261" i="92"/>
  <c r="G261" i="92"/>
  <c r="F261" i="92"/>
  <c r="E261" i="92"/>
  <c r="C261" i="92"/>
  <c r="K253" i="92"/>
  <c r="J253" i="92"/>
  <c r="I253" i="92"/>
  <c r="H253" i="92"/>
  <c r="G253" i="92"/>
  <c r="F253" i="92"/>
  <c r="E253" i="92"/>
  <c r="C253" i="92"/>
  <c r="K250" i="92"/>
  <c r="J250" i="92"/>
  <c r="I250" i="92"/>
  <c r="H250" i="92"/>
  <c r="G250" i="92"/>
  <c r="F250" i="92"/>
  <c r="E250" i="92"/>
  <c r="C250" i="92"/>
  <c r="K247" i="92"/>
  <c r="J247" i="92"/>
  <c r="I247" i="92"/>
  <c r="H247" i="92"/>
  <c r="G247" i="92"/>
  <c r="F247" i="92"/>
  <c r="E247" i="92"/>
  <c r="C247" i="92"/>
  <c r="K244" i="92"/>
  <c r="J244" i="92"/>
  <c r="I244" i="92"/>
  <c r="H244" i="92"/>
  <c r="G244" i="92"/>
  <c r="F244" i="92"/>
  <c r="E244" i="92"/>
  <c r="C244" i="92"/>
  <c r="K243" i="92"/>
  <c r="J243" i="92"/>
  <c r="I243" i="92"/>
  <c r="H243" i="92"/>
  <c r="G243" i="92"/>
  <c r="F243" i="92"/>
  <c r="E243" i="92"/>
  <c r="C243" i="92"/>
  <c r="K241" i="92"/>
  <c r="J241" i="92"/>
  <c r="I241" i="92"/>
  <c r="H241" i="92"/>
  <c r="G241" i="92"/>
  <c r="F241" i="92"/>
  <c r="E241" i="92"/>
  <c r="C241" i="92"/>
  <c r="K237" i="92"/>
  <c r="J237" i="92"/>
  <c r="I237" i="92"/>
  <c r="H237" i="92"/>
  <c r="G237" i="92"/>
  <c r="F237" i="92"/>
  <c r="E237" i="92"/>
  <c r="C237" i="92"/>
  <c r="K235" i="92"/>
  <c r="J235" i="92"/>
  <c r="I235" i="92"/>
  <c r="H235" i="92"/>
  <c r="G235" i="92"/>
  <c r="F235" i="92"/>
  <c r="E235" i="92"/>
  <c r="C235" i="92"/>
  <c r="K233" i="92"/>
  <c r="J233" i="92"/>
  <c r="I233" i="92"/>
  <c r="H233" i="92"/>
  <c r="G233" i="92"/>
  <c r="F233" i="92"/>
  <c r="E233" i="92"/>
  <c r="C233" i="92"/>
  <c r="K231" i="92"/>
  <c r="J231" i="92"/>
  <c r="I231" i="92"/>
  <c r="H231" i="92"/>
  <c r="G231" i="92"/>
  <c r="F231" i="92"/>
  <c r="E231" i="92"/>
  <c r="C231" i="92"/>
  <c r="K228" i="92"/>
  <c r="J228" i="92"/>
  <c r="I228" i="92"/>
  <c r="H228" i="92"/>
  <c r="G228" i="92"/>
  <c r="F228" i="92"/>
  <c r="E228" i="92"/>
  <c r="C228" i="92"/>
  <c r="K225" i="92"/>
  <c r="J225" i="92"/>
  <c r="I225" i="92"/>
  <c r="H225" i="92"/>
  <c r="G225" i="92"/>
  <c r="F225" i="92"/>
  <c r="E225" i="92"/>
  <c r="C225" i="92"/>
  <c r="K222" i="92"/>
  <c r="J222" i="92"/>
  <c r="I222" i="92"/>
  <c r="H222" i="92"/>
  <c r="G222" i="92"/>
  <c r="F222" i="92"/>
  <c r="E222" i="92"/>
  <c r="C222" i="92"/>
  <c r="K216" i="92"/>
  <c r="J216" i="92"/>
  <c r="I216" i="92"/>
  <c r="H216" i="92"/>
  <c r="G216" i="92"/>
  <c r="F216" i="92"/>
  <c r="E216" i="92"/>
  <c r="C216" i="92"/>
  <c r="K210" i="92"/>
  <c r="J210" i="92"/>
  <c r="I210" i="92"/>
  <c r="H210" i="92"/>
  <c r="G210" i="92"/>
  <c r="F210" i="92"/>
  <c r="E210" i="92"/>
  <c r="C210" i="92"/>
  <c r="K204" i="92"/>
  <c r="J204" i="92"/>
  <c r="I204" i="92"/>
  <c r="H204" i="92"/>
  <c r="G204" i="92"/>
  <c r="F204" i="92"/>
  <c r="E204" i="92"/>
  <c r="C204" i="92"/>
  <c r="K199" i="92"/>
  <c r="J199" i="92"/>
  <c r="I199" i="92"/>
  <c r="H199" i="92"/>
  <c r="G199" i="92"/>
  <c r="F199" i="92"/>
  <c r="E199" i="92"/>
  <c r="C199" i="92"/>
  <c r="K194" i="92"/>
  <c r="J194" i="92"/>
  <c r="I194" i="92"/>
  <c r="H194" i="92"/>
  <c r="G194" i="92"/>
  <c r="F194" i="92"/>
  <c r="E194" i="92"/>
  <c r="C194" i="92"/>
  <c r="K192" i="92"/>
  <c r="J192" i="92"/>
  <c r="I192" i="92"/>
  <c r="H192" i="92"/>
  <c r="G192" i="92"/>
  <c r="F192" i="92"/>
  <c r="E192" i="92"/>
  <c r="C192" i="92"/>
  <c r="K185" i="92"/>
  <c r="J185" i="92"/>
  <c r="I185" i="92"/>
  <c r="H185" i="92"/>
  <c r="G185" i="92"/>
  <c r="F185" i="92"/>
  <c r="E185" i="92"/>
  <c r="C185" i="92"/>
  <c r="K181" i="92"/>
  <c r="J181" i="92"/>
  <c r="I181" i="92"/>
  <c r="H181" i="92"/>
  <c r="G181" i="92"/>
  <c r="F181" i="92"/>
  <c r="E181" i="92"/>
  <c r="C181" i="92"/>
  <c r="K176" i="92"/>
  <c r="J176" i="92"/>
  <c r="I176" i="92"/>
  <c r="H176" i="92"/>
  <c r="G176" i="92"/>
  <c r="F176" i="92"/>
  <c r="E176" i="92"/>
  <c r="C176" i="92"/>
  <c r="K175" i="92"/>
  <c r="J175" i="92"/>
  <c r="I175" i="92"/>
  <c r="H175" i="92"/>
  <c r="G175" i="92"/>
  <c r="F175" i="92"/>
  <c r="E175" i="92"/>
  <c r="C175" i="92"/>
  <c r="K172" i="92"/>
  <c r="J172" i="92"/>
  <c r="I172" i="92"/>
  <c r="H172" i="92"/>
  <c r="G172" i="92"/>
  <c r="F172" i="92"/>
  <c r="E172" i="92"/>
  <c r="C172" i="92"/>
  <c r="K169" i="92"/>
  <c r="J169" i="92"/>
  <c r="I169" i="92"/>
  <c r="H169" i="92"/>
  <c r="G169" i="92"/>
  <c r="F169" i="92"/>
  <c r="E169" i="92"/>
  <c r="C169" i="92"/>
  <c r="K167" i="92"/>
  <c r="J167" i="92"/>
  <c r="I167" i="92"/>
  <c r="H167" i="92"/>
  <c r="G167" i="92"/>
  <c r="F167" i="92"/>
  <c r="E167" i="92"/>
  <c r="C167" i="92"/>
  <c r="K164" i="92"/>
  <c r="J164" i="92"/>
  <c r="I164" i="92"/>
  <c r="H164" i="92"/>
  <c r="G164" i="92"/>
  <c r="F164" i="92"/>
  <c r="E164" i="92"/>
  <c r="C164" i="92"/>
  <c r="K157" i="92"/>
  <c r="J157" i="92"/>
  <c r="I157" i="92"/>
  <c r="H157" i="92"/>
  <c r="G157" i="92"/>
  <c r="F157" i="92"/>
  <c r="E157" i="92"/>
  <c r="C157" i="92"/>
  <c r="K156" i="92"/>
  <c r="J156" i="92"/>
  <c r="I156" i="92"/>
  <c r="H156" i="92"/>
  <c r="G156" i="92"/>
  <c r="F156" i="92"/>
  <c r="E156" i="92"/>
  <c r="C156" i="92"/>
  <c r="K154" i="92"/>
  <c r="J154" i="92"/>
  <c r="I154" i="92"/>
  <c r="H154" i="92"/>
  <c r="G154" i="92"/>
  <c r="F154" i="92"/>
  <c r="E154" i="92"/>
  <c r="C154" i="92"/>
  <c r="K149" i="92"/>
  <c r="J149" i="92"/>
  <c r="I149" i="92"/>
  <c r="H149" i="92"/>
  <c r="G149" i="92"/>
  <c r="F149" i="92"/>
  <c r="E149" i="92"/>
  <c r="C149" i="92"/>
  <c r="K147" i="92"/>
  <c r="J147" i="92"/>
  <c r="I147" i="92"/>
  <c r="H147" i="92"/>
  <c r="G147" i="92"/>
  <c r="F147" i="92"/>
  <c r="E147" i="92"/>
  <c r="C147" i="92"/>
  <c r="K144" i="92"/>
  <c r="J144" i="92"/>
  <c r="I144" i="92"/>
  <c r="H144" i="92"/>
  <c r="G144" i="92"/>
  <c r="F144" i="92"/>
  <c r="E144" i="92"/>
  <c r="C144" i="92"/>
  <c r="K143" i="92"/>
  <c r="J143" i="92"/>
  <c r="I143" i="92"/>
  <c r="H143" i="92"/>
  <c r="G143" i="92"/>
  <c r="F143" i="92"/>
  <c r="E143" i="92"/>
  <c r="C143" i="92"/>
  <c r="K141" i="92"/>
  <c r="J141" i="92"/>
  <c r="I141" i="92"/>
  <c r="H141" i="92"/>
  <c r="G141" i="92"/>
  <c r="F141" i="92"/>
  <c r="E141" i="92"/>
  <c r="C141" i="92"/>
  <c r="K139" i="92"/>
  <c r="J139" i="92"/>
  <c r="I139" i="92"/>
  <c r="H139" i="92"/>
  <c r="G139" i="92"/>
  <c r="F139" i="92"/>
  <c r="E139" i="92"/>
  <c r="C139" i="92"/>
  <c r="K137" i="92"/>
  <c r="J137" i="92"/>
  <c r="I137" i="92"/>
  <c r="H137" i="92"/>
  <c r="G137" i="92"/>
  <c r="F137" i="92"/>
  <c r="E137" i="92"/>
  <c r="C137" i="92"/>
  <c r="K135" i="92"/>
  <c r="J135" i="92"/>
  <c r="I135" i="92"/>
  <c r="H135" i="92"/>
  <c r="G135" i="92"/>
  <c r="F135" i="92"/>
  <c r="E135" i="92"/>
  <c r="C135" i="92"/>
  <c r="K128" i="92"/>
  <c r="J128" i="92"/>
  <c r="I128" i="92"/>
  <c r="H128" i="92"/>
  <c r="G128" i="92"/>
  <c r="F128" i="92"/>
  <c r="E128" i="92"/>
  <c r="C128" i="92"/>
  <c r="K125" i="92"/>
  <c r="J125" i="92"/>
  <c r="I125" i="92"/>
  <c r="H125" i="92"/>
  <c r="G125" i="92"/>
  <c r="F125" i="92"/>
  <c r="E125" i="92"/>
  <c r="C125" i="92"/>
  <c r="K124" i="92"/>
  <c r="J124" i="92"/>
  <c r="I124" i="92"/>
  <c r="H124" i="92"/>
  <c r="G124" i="92"/>
  <c r="F124" i="92"/>
  <c r="E124" i="92"/>
  <c r="C124" i="92"/>
  <c r="K121" i="92"/>
  <c r="J121" i="92"/>
  <c r="I121" i="92"/>
  <c r="H121" i="92"/>
  <c r="G121" i="92"/>
  <c r="F121" i="92"/>
  <c r="E121" i="92"/>
  <c r="C121" i="92"/>
  <c r="K112" i="92"/>
  <c r="J112" i="92"/>
  <c r="I112" i="92"/>
  <c r="H112" i="92"/>
  <c r="G112" i="92"/>
  <c r="F112" i="92"/>
  <c r="E112" i="92"/>
  <c r="C112" i="92"/>
  <c r="K109" i="92"/>
  <c r="J109" i="92"/>
  <c r="I109" i="92"/>
  <c r="H109" i="92"/>
  <c r="G109" i="92"/>
  <c r="F109" i="92"/>
  <c r="E109" i="92"/>
  <c r="C109" i="92"/>
  <c r="K107" i="92"/>
  <c r="J107" i="92"/>
  <c r="I107" i="92"/>
  <c r="H107" i="92"/>
  <c r="G107" i="92"/>
  <c r="F107" i="92"/>
  <c r="E107" i="92"/>
  <c r="C107" i="92"/>
  <c r="K102" i="92"/>
  <c r="J102" i="92"/>
  <c r="I102" i="92"/>
  <c r="H102" i="92"/>
  <c r="G102" i="92"/>
  <c r="F102" i="92"/>
  <c r="E102" i="92"/>
  <c r="C102" i="92"/>
  <c r="K100" i="92"/>
  <c r="J100" i="92"/>
  <c r="I100" i="92"/>
  <c r="H100" i="92"/>
  <c r="G100" i="92"/>
  <c r="F100" i="92"/>
  <c r="E100" i="92"/>
  <c r="C100" i="92"/>
  <c r="K99" i="92"/>
  <c r="J99" i="92"/>
  <c r="I99" i="92"/>
  <c r="H99" i="92"/>
  <c r="G99" i="92"/>
  <c r="F99" i="92"/>
  <c r="E99" i="92"/>
  <c r="C99" i="92"/>
  <c r="K95" i="92"/>
  <c r="J95" i="92"/>
  <c r="I95" i="92"/>
  <c r="H95" i="92"/>
  <c r="G95" i="92"/>
  <c r="F95" i="92"/>
  <c r="E95" i="92"/>
  <c r="C95" i="92"/>
  <c r="K94" i="92"/>
  <c r="J94" i="92"/>
  <c r="I94" i="92"/>
  <c r="H94" i="92"/>
  <c r="G94" i="92"/>
  <c r="F94" i="92"/>
  <c r="E94" i="92"/>
  <c r="C94" i="92"/>
  <c r="K90" i="92"/>
  <c r="J90" i="92"/>
  <c r="I90" i="92"/>
  <c r="H90" i="92"/>
  <c r="G90" i="92"/>
  <c r="F90" i="92"/>
  <c r="E90" i="92"/>
  <c r="C90" i="92"/>
  <c r="K84" i="92"/>
  <c r="J84" i="92"/>
  <c r="I84" i="92"/>
  <c r="H84" i="92"/>
  <c r="G84" i="92"/>
  <c r="F84" i="92"/>
  <c r="E84" i="92"/>
  <c r="C84" i="92"/>
  <c r="K79" i="92"/>
  <c r="J79" i="92"/>
  <c r="I79" i="92"/>
  <c r="H79" i="92"/>
  <c r="G79" i="92"/>
  <c r="F79" i="92"/>
  <c r="E79" i="92"/>
  <c r="C79" i="92"/>
  <c r="K76" i="92"/>
  <c r="J76" i="92"/>
  <c r="I76" i="92"/>
  <c r="H76" i="92"/>
  <c r="G76" i="92"/>
  <c r="F76" i="92"/>
  <c r="E76" i="92"/>
  <c r="C76" i="92"/>
  <c r="K71" i="92"/>
  <c r="J71" i="92"/>
  <c r="I71" i="92"/>
  <c r="H71" i="92"/>
  <c r="G71" i="92"/>
  <c r="F71" i="92"/>
  <c r="E71" i="92"/>
  <c r="C71" i="92"/>
  <c r="K67" i="92"/>
  <c r="J67" i="92"/>
  <c r="I67" i="92"/>
  <c r="H67" i="92"/>
  <c r="G67" i="92"/>
  <c r="F67" i="92"/>
  <c r="E67" i="92"/>
  <c r="C67" i="92"/>
  <c r="K63" i="92"/>
  <c r="J63" i="92"/>
  <c r="I63" i="92"/>
  <c r="H63" i="92"/>
  <c r="G63" i="92"/>
  <c r="F63" i="92"/>
  <c r="E63" i="92"/>
  <c r="C63" i="92"/>
  <c r="K58" i="92"/>
  <c r="J58" i="92"/>
  <c r="I58" i="92"/>
  <c r="H58" i="92"/>
  <c r="G58" i="92"/>
  <c r="F58" i="92"/>
  <c r="E58" i="92"/>
  <c r="C58" i="92"/>
  <c r="K53" i="92"/>
  <c r="J53" i="92"/>
  <c r="I53" i="92"/>
  <c r="H53" i="92"/>
  <c r="G53" i="92"/>
  <c r="F53" i="92"/>
  <c r="E53" i="92"/>
  <c r="C53" i="92"/>
  <c r="K50" i="92"/>
  <c r="J50" i="92"/>
  <c r="I50" i="92"/>
  <c r="H50" i="92"/>
  <c r="G50" i="92"/>
  <c r="F50" i="92"/>
  <c r="E50" i="92"/>
  <c r="C50" i="92"/>
  <c r="K48" i="92"/>
  <c r="J48" i="92"/>
  <c r="I48" i="92"/>
  <c r="H48" i="92"/>
  <c r="G48" i="92"/>
  <c r="F48" i="92"/>
  <c r="E48" i="92"/>
  <c r="C48" i="92"/>
  <c r="K45" i="92"/>
  <c r="J45" i="92"/>
  <c r="I45" i="92"/>
  <c r="H45" i="92"/>
  <c r="G45" i="92"/>
  <c r="F45" i="92"/>
  <c r="E45" i="92"/>
  <c r="C45" i="92"/>
  <c r="K42" i="92"/>
  <c r="J42" i="92"/>
  <c r="I42" i="92"/>
  <c r="H42" i="92"/>
  <c r="G42" i="92"/>
  <c r="F42" i="92"/>
  <c r="E42" i="92"/>
  <c r="C42" i="92"/>
  <c r="K40" i="92"/>
  <c r="J40" i="92"/>
  <c r="I40" i="92"/>
  <c r="H40" i="92"/>
  <c r="G40" i="92"/>
  <c r="F40" i="92"/>
  <c r="E40" i="92"/>
  <c r="C40" i="92"/>
  <c r="K37" i="92"/>
  <c r="J37" i="92"/>
  <c r="I37" i="92"/>
  <c r="H37" i="92"/>
  <c r="G37" i="92"/>
  <c r="F37" i="92"/>
  <c r="E37" i="92"/>
  <c r="C37" i="92"/>
  <c r="K32" i="92"/>
  <c r="J32" i="92"/>
  <c r="J6" i="92" s="1"/>
  <c r="I32" i="92"/>
  <c r="H32" i="92"/>
  <c r="G32" i="92"/>
  <c r="F32" i="92"/>
  <c r="F6" i="92" s="1"/>
  <c r="E32" i="92"/>
  <c r="C32" i="92"/>
  <c r="D31" i="92"/>
  <c r="K28" i="92"/>
  <c r="J28" i="92"/>
  <c r="I28" i="92"/>
  <c r="H28" i="92"/>
  <c r="G28" i="92"/>
  <c r="F28" i="92"/>
  <c r="E28" i="92"/>
  <c r="C28" i="92"/>
  <c r="K23" i="92"/>
  <c r="J23" i="92"/>
  <c r="I23" i="92"/>
  <c r="H23" i="92"/>
  <c r="G23" i="92"/>
  <c r="F23" i="92"/>
  <c r="E23" i="92"/>
  <c r="C23" i="92"/>
  <c r="K16" i="92"/>
  <c r="J16" i="92"/>
  <c r="I16" i="92"/>
  <c r="H16" i="92"/>
  <c r="G16" i="92"/>
  <c r="F16" i="92"/>
  <c r="E16" i="92"/>
  <c r="C16" i="92"/>
  <c r="K7" i="92"/>
  <c r="J7" i="92"/>
  <c r="I7" i="92"/>
  <c r="H7" i="92"/>
  <c r="G7" i="92"/>
  <c r="F7" i="92"/>
  <c r="E7" i="92"/>
  <c r="C7" i="92"/>
  <c r="K6" i="92"/>
  <c r="I6" i="92"/>
  <c r="H6" i="92"/>
  <c r="G6" i="92"/>
  <c r="G457" i="92" s="1"/>
  <c r="E6" i="92"/>
  <c r="D6" i="92"/>
  <c r="C6" i="92"/>
  <c r="C4" i="92"/>
  <c r="H44" i="91"/>
  <c r="D44" i="91"/>
  <c r="H43" i="91"/>
  <c r="D43" i="91"/>
  <c r="H42" i="91"/>
  <c r="D42" i="91"/>
  <c r="H41" i="91"/>
  <c r="C41" i="91"/>
  <c r="F40" i="91"/>
  <c r="H40" i="91" s="1"/>
  <c r="D40" i="91"/>
  <c r="H39" i="91"/>
  <c r="D39" i="91"/>
  <c r="H38" i="91"/>
  <c r="D38" i="91"/>
  <c r="H37" i="91"/>
  <c r="G37" i="91"/>
  <c r="F37" i="91"/>
  <c r="B37" i="91"/>
  <c r="D37" i="91" s="1"/>
  <c r="F36" i="91"/>
  <c r="H36" i="91" s="1"/>
  <c r="D36" i="91"/>
  <c r="H35" i="91"/>
  <c r="D35" i="91"/>
  <c r="H34" i="91"/>
  <c r="B34" i="91"/>
  <c r="D34" i="91" s="1"/>
  <c r="H33" i="91"/>
  <c r="D33" i="91"/>
  <c r="G32" i="91"/>
  <c r="B32" i="91"/>
  <c r="F31" i="91"/>
  <c r="H30" i="91"/>
  <c r="D30" i="91"/>
  <c r="H29" i="91"/>
  <c r="D29" i="91"/>
  <c r="H28" i="91"/>
  <c r="D28" i="91"/>
  <c r="H27" i="91"/>
  <c r="D27" i="91"/>
  <c r="H26" i="91"/>
  <c r="D26" i="91"/>
  <c r="H25" i="91"/>
  <c r="D25" i="91"/>
  <c r="H24" i="91"/>
  <c r="D24" i="91"/>
  <c r="H23" i="91"/>
  <c r="D23" i="91"/>
  <c r="H22" i="91"/>
  <c r="D22" i="91"/>
  <c r="C22" i="91"/>
  <c r="B22" i="91"/>
  <c r="H21" i="91"/>
  <c r="D21" i="91"/>
  <c r="H20" i="91"/>
  <c r="D20" i="91"/>
  <c r="H19" i="91"/>
  <c r="D19" i="91"/>
  <c r="H18" i="91"/>
  <c r="D18" i="91"/>
  <c r="H17" i="91"/>
  <c r="D17" i="91"/>
  <c r="G16" i="91"/>
  <c r="H16" i="91" s="1"/>
  <c r="D16" i="91"/>
  <c r="G15" i="91"/>
  <c r="H15" i="91" s="1"/>
  <c r="D15" i="91"/>
  <c r="H14" i="91"/>
  <c r="D14" i="91"/>
  <c r="H13" i="91"/>
  <c r="D13" i="91"/>
  <c r="H12" i="91"/>
  <c r="D12" i="91"/>
  <c r="H11" i="91"/>
  <c r="D11" i="91"/>
  <c r="H10" i="91"/>
  <c r="D10" i="91"/>
  <c r="H9" i="91"/>
  <c r="D9" i="91"/>
  <c r="H8" i="91"/>
  <c r="D8" i="91"/>
  <c r="H7" i="91"/>
  <c r="D7" i="91"/>
  <c r="H6" i="91"/>
  <c r="D6" i="91"/>
  <c r="G5" i="91"/>
  <c r="G31" i="91" s="1"/>
  <c r="D5" i="91"/>
  <c r="C5" i="91"/>
  <c r="C31" i="91" s="1"/>
  <c r="D31" i="91" s="1"/>
  <c r="B5" i="91"/>
  <c r="B31" i="91" s="1"/>
  <c r="B21" i="113"/>
  <c r="E21" i="113" s="1"/>
  <c r="B20" i="113"/>
  <c r="E20" i="113" s="1"/>
  <c r="E19" i="113"/>
  <c r="E18" i="113"/>
  <c r="E17" i="113"/>
  <c r="E16" i="113"/>
  <c r="E15" i="113"/>
  <c r="E14" i="113"/>
  <c r="E13" i="113"/>
  <c r="E12" i="113"/>
  <c r="E11" i="113"/>
  <c r="E10" i="113"/>
  <c r="E9" i="113"/>
  <c r="E8" i="113"/>
  <c r="E7" i="113"/>
  <c r="E6" i="113"/>
  <c r="E5" i="113"/>
  <c r="E4" i="113"/>
  <c r="C43" i="112"/>
  <c r="B43" i="112"/>
  <c r="H42" i="112"/>
  <c r="D42" i="112"/>
  <c r="G41" i="112"/>
  <c r="H41" i="112" s="1"/>
  <c r="F41" i="112"/>
  <c r="D41" i="112"/>
  <c r="H40" i="112"/>
  <c r="D40" i="112"/>
  <c r="C40" i="112"/>
  <c r="B40" i="112"/>
  <c r="H39" i="112"/>
  <c r="D39" i="112"/>
  <c r="C39" i="112"/>
  <c r="B39" i="112"/>
  <c r="G38" i="112"/>
  <c r="H38" i="112" s="1"/>
  <c r="F38" i="112"/>
  <c r="C38" i="112"/>
  <c r="D38" i="112" s="1"/>
  <c r="B38" i="112"/>
  <c r="F37" i="112"/>
  <c r="F43" i="112" s="1"/>
  <c r="D37" i="112"/>
  <c r="C37" i="112"/>
  <c r="B37" i="112"/>
  <c r="H36" i="112"/>
  <c r="D36" i="112"/>
  <c r="H35" i="112"/>
  <c r="D35" i="112"/>
  <c r="H34" i="112"/>
  <c r="D34" i="112"/>
  <c r="H33" i="112"/>
  <c r="D33" i="112"/>
  <c r="H32" i="112"/>
  <c r="D32" i="112"/>
  <c r="H31" i="112"/>
  <c r="D31" i="112"/>
  <c r="H30" i="112"/>
  <c r="D30" i="112"/>
  <c r="H29" i="112"/>
  <c r="D29" i="112"/>
  <c r="H28" i="112"/>
  <c r="D28" i="112"/>
  <c r="H27" i="112"/>
  <c r="D27" i="112"/>
  <c r="H26" i="112"/>
  <c r="D26" i="112"/>
  <c r="H25" i="112"/>
  <c r="D25" i="112"/>
  <c r="H24" i="112"/>
  <c r="D24" i="112"/>
  <c r="H23" i="112"/>
  <c r="D23" i="112"/>
  <c r="H22" i="112"/>
  <c r="D22" i="112"/>
  <c r="H21" i="112"/>
  <c r="D21" i="112"/>
  <c r="H20" i="112"/>
  <c r="D20" i="112"/>
  <c r="H19" i="112"/>
  <c r="D19" i="112"/>
  <c r="H18" i="112"/>
  <c r="D18" i="112"/>
  <c r="H17" i="112"/>
  <c r="D17" i="112"/>
  <c r="H16" i="112"/>
  <c r="D16" i="112"/>
  <c r="H15" i="112"/>
  <c r="D15" i="112"/>
  <c r="H14" i="112"/>
  <c r="D14" i="112"/>
  <c r="G13" i="112"/>
  <c r="G37" i="112" s="1"/>
  <c r="D13" i="112"/>
  <c r="H12" i="112"/>
  <c r="D12" i="112"/>
  <c r="H11" i="112"/>
  <c r="D11" i="112"/>
  <c r="H10" i="112"/>
  <c r="D10" i="112"/>
  <c r="H9" i="112"/>
  <c r="D9" i="112"/>
  <c r="H8" i="112"/>
  <c r="D8" i="112"/>
  <c r="H7" i="112"/>
  <c r="D7" i="112"/>
  <c r="H6" i="112"/>
  <c r="D6" i="112"/>
  <c r="H5" i="112"/>
  <c r="D5" i="112"/>
  <c r="H32" i="99"/>
  <c r="D32" i="99"/>
  <c r="H31" i="99"/>
  <c r="D31" i="99"/>
  <c r="H30" i="99"/>
  <c r="D30" i="99"/>
  <c r="C29" i="99"/>
  <c r="H28" i="99"/>
  <c r="D28" i="99"/>
  <c r="H27" i="99"/>
  <c r="D27" i="99"/>
  <c r="G26" i="99"/>
  <c r="H26" i="99" s="1"/>
  <c r="F26" i="99"/>
  <c r="D26" i="99"/>
  <c r="H25" i="99"/>
  <c r="D25" i="99"/>
  <c r="H24" i="99"/>
  <c r="D24" i="99"/>
  <c r="H23" i="99"/>
  <c r="D23" i="99"/>
  <c r="H22" i="99"/>
  <c r="D22" i="99"/>
  <c r="G21" i="99"/>
  <c r="F21" i="99"/>
  <c r="C21" i="99"/>
  <c r="D21" i="99" s="1"/>
  <c r="B21" i="99"/>
  <c r="H20" i="99"/>
  <c r="D20" i="99"/>
  <c r="H19" i="99"/>
  <c r="D19" i="99"/>
  <c r="H18" i="99"/>
  <c r="D18" i="99"/>
  <c r="H17" i="99"/>
  <c r="D17" i="99"/>
  <c r="H16" i="99"/>
  <c r="G16" i="99"/>
  <c r="F16" i="99"/>
  <c r="D16" i="99"/>
  <c r="H15" i="99"/>
  <c r="D15" i="99"/>
  <c r="H14" i="99"/>
  <c r="D14" i="99"/>
  <c r="H13" i="99"/>
  <c r="D13" i="99"/>
  <c r="H12" i="99"/>
  <c r="D12" i="99"/>
  <c r="H11" i="99"/>
  <c r="D11" i="99"/>
  <c r="H10" i="99"/>
  <c r="D10" i="99"/>
  <c r="H9" i="99"/>
  <c r="F9" i="99"/>
  <c r="D9" i="99"/>
  <c r="G8" i="99"/>
  <c r="D8" i="99"/>
  <c r="H7" i="99"/>
  <c r="D7" i="99"/>
  <c r="G6" i="99"/>
  <c r="H6" i="99" s="1"/>
  <c r="F6" i="99"/>
  <c r="D6" i="99"/>
  <c r="B6" i="99"/>
  <c r="B29" i="99" s="1"/>
  <c r="B33" i="99" s="1"/>
  <c r="G5" i="99"/>
  <c r="H5" i="99" s="1"/>
  <c r="F5" i="99"/>
  <c r="C5" i="99"/>
  <c r="D5" i="99" s="1"/>
  <c r="B5" i="99"/>
  <c r="E271" i="98"/>
  <c r="E270" i="98"/>
  <c r="E269" i="98"/>
  <c r="E268" i="98"/>
  <c r="E267" i="98"/>
  <c r="E266" i="98"/>
  <c r="E265" i="98"/>
  <c r="D264" i="98"/>
  <c r="E264" i="98" s="1"/>
  <c r="C264" i="98"/>
  <c r="E263" i="98"/>
  <c r="E262" i="98"/>
  <c r="E261" i="98"/>
  <c r="E260" i="98"/>
  <c r="E259" i="98"/>
  <c r="E258" i="98"/>
  <c r="E257" i="98"/>
  <c r="E256" i="98"/>
  <c r="E255" i="98"/>
  <c r="E254" i="98"/>
  <c r="E253" i="98"/>
  <c r="E252" i="98"/>
  <c r="D251" i="98"/>
  <c r="E251" i="98" s="1"/>
  <c r="C251" i="98"/>
  <c r="C250" i="98" s="1"/>
  <c r="E249" i="98"/>
  <c r="E248" i="98"/>
  <c r="E247" i="98"/>
  <c r="E246" i="98"/>
  <c r="E245" i="98"/>
  <c r="E244" i="98"/>
  <c r="E243" i="98"/>
  <c r="E242" i="98"/>
  <c r="E241" i="98"/>
  <c r="E240" i="98"/>
  <c r="E239" i="98"/>
  <c r="E238" i="98"/>
  <c r="E237" i="98"/>
  <c r="E236" i="98"/>
  <c r="E235" i="98"/>
  <c r="E234" i="98"/>
  <c r="E233" i="98"/>
  <c r="E232" i="98"/>
  <c r="D232" i="98"/>
  <c r="C232" i="98"/>
  <c r="C231" i="98" s="1"/>
  <c r="D231" i="98"/>
  <c r="E230" i="98"/>
  <c r="E229" i="98"/>
  <c r="E228" i="98"/>
  <c r="E227" i="98"/>
  <c r="E226" i="98"/>
  <c r="E225" i="98"/>
  <c r="E224" i="98"/>
  <c r="E223" i="98"/>
  <c r="E222" i="98"/>
  <c r="E221" i="98"/>
  <c r="E220" i="98"/>
  <c r="E219" i="98"/>
  <c r="E218" i="98"/>
  <c r="E217" i="98"/>
  <c r="E216" i="98"/>
  <c r="E215" i="98"/>
  <c r="E214" i="98"/>
  <c r="D213" i="98"/>
  <c r="C213" i="98"/>
  <c r="C212" i="98"/>
  <c r="E211" i="98"/>
  <c r="E210" i="98"/>
  <c r="E209" i="98"/>
  <c r="E208" i="98"/>
  <c r="E207" i="98"/>
  <c r="E206" i="98"/>
  <c r="E205" i="98"/>
  <c r="E204" i="98"/>
  <c r="E203" i="98"/>
  <c r="E202" i="98"/>
  <c r="E201" i="98"/>
  <c r="E200" i="98"/>
  <c r="D200" i="98"/>
  <c r="C200" i="98"/>
  <c r="E199" i="98"/>
  <c r="E198" i="98"/>
  <c r="E197" i="98"/>
  <c r="E196" i="98"/>
  <c r="E195" i="98"/>
  <c r="E194" i="98"/>
  <c r="E193" i="98"/>
  <c r="E192" i="98"/>
  <c r="D191" i="98"/>
  <c r="E191" i="98" s="1"/>
  <c r="C191" i="98"/>
  <c r="E190" i="98"/>
  <c r="E189" i="98"/>
  <c r="E188" i="98"/>
  <c r="D187" i="98"/>
  <c r="E187" i="98" s="1"/>
  <c r="C187" i="98"/>
  <c r="C186" i="98" s="1"/>
  <c r="E185" i="98"/>
  <c r="E184" i="98"/>
  <c r="D183" i="98"/>
  <c r="E183" i="98" s="1"/>
  <c r="C183" i="98"/>
  <c r="C182" i="98" s="1"/>
  <c r="E181" i="98"/>
  <c r="E180" i="98"/>
  <c r="E179" i="98"/>
  <c r="D178" i="98"/>
  <c r="E178" i="98" s="1"/>
  <c r="C178" i="98"/>
  <c r="E177" i="98"/>
  <c r="E176" i="98"/>
  <c r="E175" i="98"/>
  <c r="E174" i="98"/>
  <c r="D174" i="98"/>
  <c r="C174" i="98"/>
  <c r="E173" i="98"/>
  <c r="E172" i="98"/>
  <c r="D171" i="98"/>
  <c r="E171" i="98" s="1"/>
  <c r="C171" i="98"/>
  <c r="E170" i="98"/>
  <c r="E169" i="98"/>
  <c r="E168" i="98"/>
  <c r="E167" i="98"/>
  <c r="E166" i="98"/>
  <c r="E165" i="98"/>
  <c r="E164" i="98"/>
  <c r="E163" i="98"/>
  <c r="E162" i="98"/>
  <c r="D162" i="98"/>
  <c r="C162" i="98"/>
  <c r="E161" i="98"/>
  <c r="E160" i="98"/>
  <c r="E159" i="98"/>
  <c r="E158" i="98"/>
  <c r="E157" i="98"/>
  <c r="E156" i="98"/>
  <c r="D155" i="98"/>
  <c r="E155" i="98" s="1"/>
  <c r="C155" i="98"/>
  <c r="E154" i="98"/>
  <c r="E153" i="98"/>
  <c r="E152" i="98"/>
  <c r="E151" i="98"/>
  <c r="E150" i="98"/>
  <c r="E149" i="98"/>
  <c r="E148" i="98"/>
  <c r="E147" i="98"/>
  <c r="E146" i="98"/>
  <c r="D146" i="98"/>
  <c r="C146" i="98"/>
  <c r="E145" i="98"/>
  <c r="E144" i="98"/>
  <c r="E143" i="98"/>
  <c r="E142" i="98"/>
  <c r="D141" i="98"/>
  <c r="E141" i="98" s="1"/>
  <c r="C141" i="98"/>
  <c r="E140" i="98"/>
  <c r="E139" i="98"/>
  <c r="E138" i="98"/>
  <c r="E137" i="98"/>
  <c r="D136" i="98"/>
  <c r="E136" i="98" s="1"/>
  <c r="C136" i="98"/>
  <c r="E135" i="98"/>
  <c r="E134" i="98"/>
  <c r="E133" i="98"/>
  <c r="E132" i="98"/>
  <c r="D131" i="98"/>
  <c r="E131" i="98" s="1"/>
  <c r="C131" i="98"/>
  <c r="C130" i="98" s="1"/>
  <c r="D128" i="98"/>
  <c r="D126" i="98"/>
  <c r="C126" i="98"/>
  <c r="E125" i="98"/>
  <c r="E124" i="98"/>
  <c r="E123" i="98"/>
  <c r="E122" i="98"/>
  <c r="D121" i="98"/>
  <c r="E121" i="98" s="1"/>
  <c r="C121" i="98"/>
  <c r="E120" i="98"/>
  <c r="E119" i="98"/>
  <c r="D118" i="98"/>
  <c r="E118" i="98" s="1"/>
  <c r="C118" i="98"/>
  <c r="E117" i="98"/>
  <c r="E116" i="98"/>
  <c r="E115" i="98"/>
  <c r="E114" i="98"/>
  <c r="D113" i="98"/>
  <c r="E113" i="98" s="1"/>
  <c r="C113" i="98"/>
  <c r="E112" i="98"/>
  <c r="E111" i="98"/>
  <c r="E110" i="98"/>
  <c r="E109" i="98"/>
  <c r="D108" i="98"/>
  <c r="E108" i="98" s="1"/>
  <c r="C108" i="98"/>
  <c r="E107" i="98"/>
  <c r="E106" i="98"/>
  <c r="E105" i="98"/>
  <c r="E104" i="98"/>
  <c r="E103" i="98"/>
  <c r="D103" i="98"/>
  <c r="C103" i="98"/>
  <c r="C102" i="98" s="1"/>
  <c r="E101" i="98"/>
  <c r="E100" i="98"/>
  <c r="E99" i="98"/>
  <c r="E98" i="98"/>
  <c r="E97" i="98"/>
  <c r="E96" i="98"/>
  <c r="E95" i="98"/>
  <c r="E94" i="98"/>
  <c r="D93" i="98"/>
  <c r="E93" i="98" s="1"/>
  <c r="C93" i="98"/>
  <c r="C45" i="98" s="1"/>
  <c r="E92" i="98"/>
  <c r="E91" i="98"/>
  <c r="D90" i="98"/>
  <c r="E90" i="98" s="1"/>
  <c r="C90" i="98"/>
  <c r="E89" i="98"/>
  <c r="E88" i="98"/>
  <c r="E87" i="98"/>
  <c r="E86" i="98"/>
  <c r="E85" i="98"/>
  <c r="D84" i="98"/>
  <c r="E84" i="98" s="1"/>
  <c r="C84" i="98"/>
  <c r="E83" i="98"/>
  <c r="E82" i="98"/>
  <c r="E81" i="98"/>
  <c r="D80" i="98"/>
  <c r="E80" i="98" s="1"/>
  <c r="C80" i="98"/>
  <c r="E79" i="98"/>
  <c r="E78" i="98"/>
  <c r="E77" i="98"/>
  <c r="D76" i="98"/>
  <c r="E76" i="98" s="1"/>
  <c r="C76" i="98"/>
  <c r="E75" i="98"/>
  <c r="E74" i="98"/>
  <c r="E73" i="98"/>
  <c r="D72" i="98"/>
  <c r="E72" i="98" s="1"/>
  <c r="C72" i="98"/>
  <c r="E71" i="98"/>
  <c r="E70" i="98"/>
  <c r="E69" i="98"/>
  <c r="E68" i="98"/>
  <c r="E67" i="98"/>
  <c r="D66" i="98"/>
  <c r="E66" i="98" s="1"/>
  <c r="C66" i="98"/>
  <c r="E65" i="98"/>
  <c r="E64" i="98"/>
  <c r="E63" i="98"/>
  <c r="E62" i="98"/>
  <c r="E61" i="98"/>
  <c r="D61" i="98"/>
  <c r="C61" i="98"/>
  <c r="E60" i="98"/>
  <c r="E59" i="98"/>
  <c r="E58" i="98"/>
  <c r="E57" i="98"/>
  <c r="E56" i="98"/>
  <c r="E55" i="98"/>
  <c r="E54" i="98"/>
  <c r="E53" i="98"/>
  <c r="E52" i="98"/>
  <c r="E51" i="98"/>
  <c r="E50" i="98"/>
  <c r="E49" i="98"/>
  <c r="E48" i="98"/>
  <c r="E47" i="98"/>
  <c r="D46" i="98"/>
  <c r="E46" i="98" s="1"/>
  <c r="C46" i="98"/>
  <c r="E44" i="98"/>
  <c r="E43" i="98"/>
  <c r="D43" i="98"/>
  <c r="C43" i="98"/>
  <c r="E42" i="98"/>
  <c r="E41" i="98"/>
  <c r="E40" i="98"/>
  <c r="E39" i="98"/>
  <c r="D38" i="98"/>
  <c r="C38" i="98"/>
  <c r="E37" i="98"/>
  <c r="E36" i="98"/>
  <c r="E35" i="98"/>
  <c r="E34" i="98"/>
  <c r="D33" i="98"/>
  <c r="C33" i="98"/>
  <c r="E31" i="98"/>
  <c r="E30" i="98"/>
  <c r="D29" i="98"/>
  <c r="C29" i="98"/>
  <c r="E29" i="98" s="1"/>
  <c r="E28" i="98"/>
  <c r="E27" i="98"/>
  <c r="E26" i="98"/>
  <c r="E25" i="98"/>
  <c r="D25" i="98"/>
  <c r="C25" i="98"/>
  <c r="E24" i="98"/>
  <c r="E23" i="98"/>
  <c r="E22" i="98"/>
  <c r="D21" i="98"/>
  <c r="C21" i="98"/>
  <c r="D20" i="98"/>
  <c r="E19" i="98"/>
  <c r="E18" i="98"/>
  <c r="D17" i="98"/>
  <c r="C17" i="98"/>
  <c r="E17" i="98" s="1"/>
  <c r="E16" i="98"/>
  <c r="E15" i="98"/>
  <c r="E14" i="98"/>
  <c r="E13" i="98"/>
  <c r="E12" i="98"/>
  <c r="D11" i="98"/>
  <c r="C11" i="98"/>
  <c r="E11" i="98" s="1"/>
  <c r="E10" i="98"/>
  <c r="E9" i="98"/>
  <c r="E8" i="98"/>
  <c r="E7" i="98"/>
  <c r="E6" i="98"/>
  <c r="D5" i="98"/>
  <c r="C5" i="98"/>
  <c r="D4" i="98"/>
  <c r="H26" i="97"/>
  <c r="H25" i="97"/>
  <c r="H24" i="97"/>
  <c r="C24" i="97"/>
  <c r="C20" i="97" s="1"/>
  <c r="B24" i="97"/>
  <c r="G23" i="97"/>
  <c r="H23" i="97" s="1"/>
  <c r="F23" i="97"/>
  <c r="D23" i="97"/>
  <c r="H22" i="97"/>
  <c r="D22" i="97"/>
  <c r="H21" i="97"/>
  <c r="D21" i="97"/>
  <c r="G20" i="97"/>
  <c r="H20" i="97" s="1"/>
  <c r="F20" i="97"/>
  <c r="F27" i="97" s="1"/>
  <c r="G19" i="97"/>
  <c r="F19" i="97"/>
  <c r="H18" i="97"/>
  <c r="D18" i="97"/>
  <c r="H17" i="97"/>
  <c r="D17" i="97"/>
  <c r="H16" i="97"/>
  <c r="C16" i="97"/>
  <c r="B16" i="97"/>
  <c r="D15" i="97"/>
  <c r="H14" i="97"/>
  <c r="D14" i="97"/>
  <c r="H13" i="97"/>
  <c r="D13" i="97"/>
  <c r="H12" i="97"/>
  <c r="D12" i="97"/>
  <c r="H11" i="97"/>
  <c r="D11" i="97"/>
  <c r="H10" i="97"/>
  <c r="C10" i="97"/>
  <c r="D10" i="97" s="1"/>
  <c r="B10" i="97"/>
  <c r="H9" i="97"/>
  <c r="D9" i="97"/>
  <c r="H8" i="97"/>
  <c r="D8" i="97"/>
  <c r="H7" i="97"/>
  <c r="D7" i="97"/>
  <c r="H6" i="97"/>
  <c r="D6" i="97"/>
  <c r="H5" i="97"/>
  <c r="C5" i="97"/>
  <c r="B5" i="97"/>
  <c r="E553" i="96"/>
  <c r="D552" i="96"/>
  <c r="E552" i="96" s="1"/>
  <c r="C552" i="96"/>
  <c r="E551" i="96"/>
  <c r="D550" i="96"/>
  <c r="C550" i="96"/>
  <c r="C549" i="96"/>
  <c r="D547" i="96"/>
  <c r="E547" i="96" s="1"/>
  <c r="C547" i="96"/>
  <c r="E546" i="96"/>
  <c r="D545" i="96"/>
  <c r="E545" i="96" s="1"/>
  <c r="C545" i="96"/>
  <c r="E544" i="96"/>
  <c r="E543" i="96"/>
  <c r="E542" i="96"/>
  <c r="D541" i="96"/>
  <c r="E541" i="96" s="1"/>
  <c r="C541" i="96"/>
  <c r="E540" i="96"/>
  <c r="D539" i="96"/>
  <c r="E539" i="96" s="1"/>
  <c r="C539" i="96"/>
  <c r="E538" i="96"/>
  <c r="D537" i="96"/>
  <c r="E537" i="96" s="1"/>
  <c r="C537" i="96"/>
  <c r="E536" i="96"/>
  <c r="E535" i="96"/>
  <c r="E534" i="96"/>
  <c r="E533" i="96"/>
  <c r="D532" i="96"/>
  <c r="C532" i="96"/>
  <c r="E532" i="96" s="1"/>
  <c r="E531" i="96"/>
  <c r="E530" i="96"/>
  <c r="E529" i="96"/>
  <c r="E528" i="96"/>
  <c r="E527" i="96"/>
  <c r="E526" i="96"/>
  <c r="E525" i="96"/>
  <c r="E524" i="96"/>
  <c r="D524" i="96"/>
  <c r="C524" i="96"/>
  <c r="E522" i="96"/>
  <c r="D521" i="96"/>
  <c r="E521" i="96" s="1"/>
  <c r="C521" i="96"/>
  <c r="E520" i="96"/>
  <c r="E519" i="96"/>
  <c r="E518" i="96"/>
  <c r="D517" i="96"/>
  <c r="E517" i="96" s="1"/>
  <c r="C517" i="96"/>
  <c r="C516" i="96"/>
  <c r="E515" i="96"/>
  <c r="E514" i="96"/>
  <c r="D514" i="96"/>
  <c r="C514" i="96"/>
  <c r="E513" i="96"/>
  <c r="E512" i="96"/>
  <c r="D511" i="96"/>
  <c r="E511" i="96" s="1"/>
  <c r="C511" i="96"/>
  <c r="E510" i="96"/>
  <c r="E509" i="96"/>
  <c r="E508" i="96"/>
  <c r="E507" i="96"/>
  <c r="E506" i="96"/>
  <c r="E505" i="96"/>
  <c r="E504" i="96"/>
  <c r="D504" i="96"/>
  <c r="C504" i="96"/>
  <c r="C503" i="96" s="1"/>
  <c r="D503" i="96"/>
  <c r="E502" i="96"/>
  <c r="E501" i="96"/>
  <c r="D500" i="96"/>
  <c r="C500" i="96"/>
  <c r="E499" i="96"/>
  <c r="E498" i="96"/>
  <c r="E497" i="96"/>
  <c r="E496" i="96"/>
  <c r="E495" i="96"/>
  <c r="E494" i="96"/>
  <c r="D493" i="96"/>
  <c r="C493" i="96"/>
  <c r="E491" i="96"/>
  <c r="E490" i="96"/>
  <c r="D490" i="96"/>
  <c r="C490" i="96"/>
  <c r="C489" i="96" s="1"/>
  <c r="D489" i="96"/>
  <c r="E488" i="96"/>
  <c r="D487" i="96"/>
  <c r="C487" i="96"/>
  <c r="E486" i="96"/>
  <c r="D485" i="96"/>
  <c r="E485" i="96" s="1"/>
  <c r="C485" i="96"/>
  <c r="E484" i="96"/>
  <c r="E483" i="96"/>
  <c r="E482" i="96"/>
  <c r="D482" i="96"/>
  <c r="C482" i="96"/>
  <c r="C481" i="96"/>
  <c r="E480" i="96"/>
  <c r="D479" i="96"/>
  <c r="E479" i="96" s="1"/>
  <c r="C479" i="96"/>
  <c r="E478" i="96"/>
  <c r="E477" i="96"/>
  <c r="D476" i="96"/>
  <c r="C476" i="96"/>
  <c r="E476" i="96" s="1"/>
  <c r="E475" i="96"/>
  <c r="D474" i="96"/>
  <c r="C474" i="96"/>
  <c r="E474" i="96" s="1"/>
  <c r="E473" i="96"/>
  <c r="E472" i="96"/>
  <c r="D471" i="96"/>
  <c r="E471" i="96" s="1"/>
  <c r="C471" i="96"/>
  <c r="E470" i="96"/>
  <c r="D469" i="96"/>
  <c r="C469" i="96"/>
  <c r="E467" i="96"/>
  <c r="E466" i="96"/>
  <c r="D465" i="96"/>
  <c r="E465" i="96" s="1"/>
  <c r="C465" i="96"/>
  <c r="E464" i="96"/>
  <c r="D463" i="96"/>
  <c r="E463" i="96" s="1"/>
  <c r="C463" i="96"/>
  <c r="E462" i="96"/>
  <c r="E461" i="96"/>
  <c r="E460" i="96"/>
  <c r="D459" i="96"/>
  <c r="D453" i="96" s="1"/>
  <c r="C459" i="96"/>
  <c r="E458" i="96"/>
  <c r="E457" i="96"/>
  <c r="E456" i="96"/>
  <c r="E455" i="96"/>
  <c r="D454" i="96"/>
  <c r="C454" i="96"/>
  <c r="E454" i="96" s="1"/>
  <c r="E452" i="96"/>
  <c r="D451" i="96"/>
  <c r="E451" i="96" s="1"/>
  <c r="C451" i="96"/>
  <c r="E450" i="96"/>
  <c r="E449" i="96"/>
  <c r="E448" i="96"/>
  <c r="E447" i="96"/>
  <c r="E446" i="96"/>
  <c r="D446" i="96"/>
  <c r="C446" i="96"/>
  <c r="E445" i="96"/>
  <c r="E444" i="96"/>
  <c r="E443" i="96"/>
  <c r="E442" i="96"/>
  <c r="D441" i="96"/>
  <c r="C441" i="96"/>
  <c r="E440" i="96"/>
  <c r="E439" i="96"/>
  <c r="E438" i="96"/>
  <c r="E437" i="96"/>
  <c r="E436" i="96"/>
  <c r="E435" i="96"/>
  <c r="E434" i="96"/>
  <c r="E433" i="96"/>
  <c r="D433" i="96"/>
  <c r="C433" i="96"/>
  <c r="E432" i="96"/>
  <c r="E431" i="96"/>
  <c r="E430" i="96"/>
  <c r="E429" i="96"/>
  <c r="E428" i="96"/>
  <c r="E427" i="96"/>
  <c r="E426" i="96"/>
  <c r="E424" i="96"/>
  <c r="E423" i="96"/>
  <c r="E422" i="96"/>
  <c r="E421" i="96"/>
  <c r="E420" i="96"/>
  <c r="D419" i="96"/>
  <c r="E419" i="96" s="1"/>
  <c r="C419" i="96"/>
  <c r="E418" i="96"/>
  <c r="E417" i="96"/>
  <c r="E416" i="96"/>
  <c r="E415" i="96"/>
  <c r="E414" i="96"/>
  <c r="E413" i="96"/>
  <c r="E412" i="96"/>
  <c r="E411" i="96"/>
  <c r="E410" i="96"/>
  <c r="E409" i="96"/>
  <c r="E408" i="96"/>
  <c r="E407" i="96"/>
  <c r="D406" i="96"/>
  <c r="E406" i="96" s="1"/>
  <c r="C406" i="96"/>
  <c r="E405" i="96"/>
  <c r="E404" i="96"/>
  <c r="E403" i="96"/>
  <c r="E402" i="96"/>
  <c r="E401" i="96"/>
  <c r="E400" i="96"/>
  <c r="E399" i="96"/>
  <c r="E398" i="96"/>
  <c r="E397" i="96"/>
  <c r="E396" i="96"/>
  <c r="E395" i="96"/>
  <c r="E394" i="96"/>
  <c r="E393" i="96"/>
  <c r="E392" i="96"/>
  <c r="E391" i="96"/>
  <c r="E390" i="96"/>
  <c r="E389" i="96"/>
  <c r="E388" i="96"/>
  <c r="D387" i="96"/>
  <c r="C387" i="96"/>
  <c r="E385" i="96"/>
  <c r="D384" i="96"/>
  <c r="E384" i="96" s="1"/>
  <c r="C384" i="96"/>
  <c r="E383" i="96"/>
  <c r="D382" i="96"/>
  <c r="C382" i="96"/>
  <c r="E381" i="96"/>
  <c r="E380" i="96"/>
  <c r="D379" i="96"/>
  <c r="E379" i="96" s="1"/>
  <c r="C379" i="96"/>
  <c r="E378" i="96"/>
  <c r="D377" i="96"/>
  <c r="C377" i="96"/>
  <c r="E376" i="96"/>
  <c r="E375" i="96"/>
  <c r="E374" i="96"/>
  <c r="E373" i="96"/>
  <c r="D373" i="96"/>
  <c r="C373" i="96"/>
  <c r="E371" i="96"/>
  <c r="D370" i="96"/>
  <c r="E370" i="96" s="1"/>
  <c r="C370" i="96"/>
  <c r="E369" i="96"/>
  <c r="D368" i="96"/>
  <c r="E368" i="96" s="1"/>
  <c r="C368" i="96"/>
  <c r="E367" i="96"/>
  <c r="D366" i="96"/>
  <c r="E366" i="96" s="1"/>
  <c r="C366" i="96"/>
  <c r="E365" i="96"/>
  <c r="D364" i="96"/>
  <c r="E364" i="96" s="1"/>
  <c r="C364" i="96"/>
  <c r="E363" i="96"/>
  <c r="D362" i="96"/>
  <c r="E362" i="96" s="1"/>
  <c r="C362" i="96"/>
  <c r="E361" i="96"/>
  <c r="E360" i="96"/>
  <c r="E359" i="96"/>
  <c r="D359" i="96"/>
  <c r="C359" i="96"/>
  <c r="E358" i="96"/>
  <c r="E357" i="96"/>
  <c r="E356" i="96"/>
  <c r="D355" i="96"/>
  <c r="C355" i="96"/>
  <c r="E355" i="96" s="1"/>
  <c r="E354" i="96"/>
  <c r="E353" i="96"/>
  <c r="E352" i="96"/>
  <c r="E351" i="96"/>
  <c r="E350" i="96"/>
  <c r="E349" i="96"/>
  <c r="D348" i="96"/>
  <c r="E348" i="96" s="1"/>
  <c r="C348" i="96"/>
  <c r="E347" i="96"/>
  <c r="C346" i="96"/>
  <c r="E346" i="96" s="1"/>
  <c r="E345" i="96"/>
  <c r="E344" i="96"/>
  <c r="E343" i="96"/>
  <c r="E342" i="96"/>
  <c r="D342" i="96"/>
  <c r="C342" i="96"/>
  <c r="E340" i="96"/>
  <c r="E339" i="96"/>
  <c r="D339" i="96"/>
  <c r="C339" i="96"/>
  <c r="E338" i="96"/>
  <c r="E337" i="96"/>
  <c r="D337" i="96"/>
  <c r="C337" i="96"/>
  <c r="E336" i="96"/>
  <c r="E335" i="96"/>
  <c r="D335" i="96"/>
  <c r="E334" i="96"/>
  <c r="C333" i="96"/>
  <c r="E333" i="96" s="1"/>
  <c r="E332" i="96"/>
  <c r="E331" i="96"/>
  <c r="E330" i="96"/>
  <c r="E329" i="96"/>
  <c r="D329" i="96"/>
  <c r="C329" i="96"/>
  <c r="E328" i="96"/>
  <c r="E327" i="96"/>
  <c r="D327" i="96"/>
  <c r="C327" i="96"/>
  <c r="E326" i="96"/>
  <c r="E325" i="96"/>
  <c r="D324" i="96"/>
  <c r="C324" i="96"/>
  <c r="E324" i="96" s="1"/>
  <c r="E323" i="96"/>
  <c r="E322" i="96"/>
  <c r="D321" i="96"/>
  <c r="E321" i="96" s="1"/>
  <c r="C321" i="96"/>
  <c r="E320" i="96"/>
  <c r="E319" i="96"/>
  <c r="E318" i="96"/>
  <c r="E317" i="96"/>
  <c r="D316" i="96"/>
  <c r="C316" i="96"/>
  <c r="E316" i="96" s="1"/>
  <c r="E315" i="96"/>
  <c r="D314" i="96"/>
  <c r="C314" i="96"/>
  <c r="E314" i="96" s="1"/>
  <c r="E313" i="96"/>
  <c r="D312" i="96"/>
  <c r="C312" i="96"/>
  <c r="E312" i="96" s="1"/>
  <c r="E311" i="96"/>
  <c r="E310" i="96"/>
  <c r="E309" i="96"/>
  <c r="E308" i="96"/>
  <c r="E307" i="96"/>
  <c r="E306" i="96"/>
  <c r="E305" i="96"/>
  <c r="E304" i="96"/>
  <c r="D303" i="96"/>
  <c r="E303" i="96" s="1"/>
  <c r="C303" i="96"/>
  <c r="E302" i="96"/>
  <c r="E301" i="96"/>
  <c r="D300" i="96"/>
  <c r="C300" i="96"/>
  <c r="E300" i="96" s="1"/>
  <c r="E299" i="96"/>
  <c r="E298" i="96"/>
  <c r="D297" i="96"/>
  <c r="E297" i="96" s="1"/>
  <c r="C297" i="96"/>
  <c r="E296" i="96"/>
  <c r="E295" i="96"/>
  <c r="E294" i="96"/>
  <c r="D294" i="96"/>
  <c r="C294" i="96"/>
  <c r="D293" i="96"/>
  <c r="E292" i="96"/>
  <c r="D291" i="96"/>
  <c r="E291" i="96" s="1"/>
  <c r="C291" i="96"/>
  <c r="E289" i="96"/>
  <c r="D289" i="96"/>
  <c r="C289" i="96"/>
  <c r="E288" i="96"/>
  <c r="E287" i="96"/>
  <c r="E286" i="96"/>
  <c r="E285" i="96"/>
  <c r="D285" i="96"/>
  <c r="C285" i="96"/>
  <c r="E284" i="96"/>
  <c r="E283" i="96"/>
  <c r="D282" i="96"/>
  <c r="E282" i="96" s="1"/>
  <c r="C282" i="96"/>
  <c r="E281" i="96"/>
  <c r="D280" i="96"/>
  <c r="E280" i="96" s="1"/>
  <c r="C280" i="96"/>
  <c r="E279" i="96"/>
  <c r="E278" i="96"/>
  <c r="D277" i="96"/>
  <c r="C277" i="96"/>
  <c r="E277" i="96" s="1"/>
  <c r="E276" i="96"/>
  <c r="E275" i="96"/>
  <c r="D274" i="96"/>
  <c r="E274" i="96" s="1"/>
  <c r="C274" i="96"/>
  <c r="E273" i="96"/>
  <c r="E272" i="96"/>
  <c r="E271" i="96"/>
  <c r="D271" i="96"/>
  <c r="C271" i="96"/>
  <c r="E270" i="96"/>
  <c r="E269" i="96"/>
  <c r="D268" i="96"/>
  <c r="E268" i="96" s="1"/>
  <c r="C268" i="96"/>
  <c r="E267" i="96"/>
  <c r="E266" i="96"/>
  <c r="E265" i="96"/>
  <c r="E264" i="96"/>
  <c r="E263" i="96"/>
  <c r="D262" i="96"/>
  <c r="E262" i="96" s="1"/>
  <c r="C262" i="96"/>
  <c r="E261" i="96"/>
  <c r="E260" i="96"/>
  <c r="E259" i="96"/>
  <c r="E258" i="96"/>
  <c r="E257" i="96"/>
  <c r="D256" i="96"/>
  <c r="E256" i="96" s="1"/>
  <c r="C256" i="96"/>
  <c r="E255" i="96"/>
  <c r="E254" i="96"/>
  <c r="E253" i="96"/>
  <c r="E252" i="96"/>
  <c r="E251" i="96"/>
  <c r="E250" i="96"/>
  <c r="D249" i="96"/>
  <c r="C249" i="96"/>
  <c r="E249" i="96" s="1"/>
  <c r="E248" i="96"/>
  <c r="E247" i="96"/>
  <c r="E246" i="96"/>
  <c r="E245" i="96"/>
  <c r="E244" i="96"/>
  <c r="E243" i="96"/>
  <c r="D242" i="96"/>
  <c r="E242" i="96" s="1"/>
  <c r="C242" i="96"/>
  <c r="E241" i="96"/>
  <c r="E240" i="96"/>
  <c r="E239" i="96"/>
  <c r="E238" i="96"/>
  <c r="E237" i="96"/>
  <c r="D236" i="96"/>
  <c r="E236" i="96" s="1"/>
  <c r="C236" i="96"/>
  <c r="E235" i="96"/>
  <c r="D234" i="96"/>
  <c r="E234" i="96" s="1"/>
  <c r="E233" i="96"/>
  <c r="E232" i="96"/>
  <c r="E231" i="96"/>
  <c r="E230" i="96"/>
  <c r="E229" i="96"/>
  <c r="E228" i="96"/>
  <c r="D227" i="96"/>
  <c r="E227" i="96" s="1"/>
  <c r="C227" i="96"/>
  <c r="E226" i="96"/>
  <c r="E225" i="96"/>
  <c r="E224" i="96"/>
  <c r="E223" i="96"/>
  <c r="E222" i="96"/>
  <c r="D221" i="96"/>
  <c r="C221" i="96"/>
  <c r="E220" i="96"/>
  <c r="E219" i="96"/>
  <c r="E218" i="96"/>
  <c r="E217" i="96"/>
  <c r="D216" i="96"/>
  <c r="C216" i="96"/>
  <c r="E214" i="96"/>
  <c r="E213" i="96"/>
  <c r="E212" i="96"/>
  <c r="D211" i="96"/>
  <c r="E211" i="96" s="1"/>
  <c r="C211" i="96"/>
  <c r="E210" i="96"/>
  <c r="E209" i="96"/>
  <c r="E208" i="96"/>
  <c r="D207" i="96"/>
  <c r="E207" i="96" s="1"/>
  <c r="C207" i="96"/>
  <c r="E206" i="96"/>
  <c r="D205" i="96"/>
  <c r="E205" i="96" s="1"/>
  <c r="C205" i="96"/>
  <c r="E204" i="96"/>
  <c r="D203" i="96"/>
  <c r="E203" i="96" s="1"/>
  <c r="C203" i="96"/>
  <c r="E202" i="96"/>
  <c r="E201" i="96"/>
  <c r="E200" i="96"/>
  <c r="E199" i="96"/>
  <c r="E198" i="96"/>
  <c r="D198" i="96"/>
  <c r="C198" i="96"/>
  <c r="E197" i="96"/>
  <c r="E196" i="96"/>
  <c r="E195" i="96"/>
  <c r="E194" i="96"/>
  <c r="E193" i="96"/>
  <c r="E192" i="96"/>
  <c r="D191" i="96"/>
  <c r="E191" i="96" s="1"/>
  <c r="C191" i="96"/>
  <c r="C190" i="96"/>
  <c r="E189" i="96"/>
  <c r="E188" i="96"/>
  <c r="D188" i="96"/>
  <c r="C188" i="96"/>
  <c r="E187" i="96"/>
  <c r="E186" i="96"/>
  <c r="E185" i="96"/>
  <c r="E184" i="96"/>
  <c r="D183" i="96"/>
  <c r="E183" i="96" s="1"/>
  <c r="C183" i="96"/>
  <c r="E182" i="96"/>
  <c r="E181" i="96"/>
  <c r="E180" i="96"/>
  <c r="D180" i="96"/>
  <c r="C180" i="96"/>
  <c r="E179" i="96"/>
  <c r="E178" i="96"/>
  <c r="D177" i="96"/>
  <c r="E177" i="96" s="1"/>
  <c r="C177" i="96"/>
  <c r="C176" i="96"/>
  <c r="E175" i="96"/>
  <c r="E174" i="96"/>
  <c r="D174" i="96"/>
  <c r="C174" i="96"/>
  <c r="E173" i="96"/>
  <c r="E172" i="96"/>
  <c r="D171" i="96"/>
  <c r="E171" i="96" s="1"/>
  <c r="C171" i="96"/>
  <c r="E170" i="96"/>
  <c r="D169" i="96"/>
  <c r="E169" i="96" s="1"/>
  <c r="C169" i="96"/>
  <c r="E168" i="96"/>
  <c r="D167" i="96"/>
  <c r="E167" i="96" s="1"/>
  <c r="C167" i="96"/>
  <c r="E166" i="96"/>
  <c r="D165" i="96"/>
  <c r="E165" i="96" s="1"/>
  <c r="C165" i="96"/>
  <c r="E164" i="96"/>
  <c r="E163" i="96"/>
  <c r="E162" i="96"/>
  <c r="E161" i="96"/>
  <c r="E160" i="96"/>
  <c r="E159" i="96"/>
  <c r="D158" i="96"/>
  <c r="C158" i="96"/>
  <c r="E158" i="96" s="1"/>
  <c r="E157" i="96"/>
  <c r="E156" i="96"/>
  <c r="D155" i="96"/>
  <c r="C155" i="96"/>
  <c r="C154" i="96"/>
  <c r="E153" i="96"/>
  <c r="E152" i="96"/>
  <c r="D151" i="96"/>
  <c r="E151" i="96" s="1"/>
  <c r="C151" i="96"/>
  <c r="E150" i="96"/>
  <c r="E149" i="96"/>
  <c r="E148" i="96"/>
  <c r="E146" i="96"/>
  <c r="E145" i="96"/>
  <c r="E144" i="96"/>
  <c r="E143" i="96"/>
  <c r="D142" i="96"/>
  <c r="E142" i="96" s="1"/>
  <c r="C142" i="96"/>
  <c r="E141" i="96"/>
  <c r="E140" i="96"/>
  <c r="E139" i="96"/>
  <c r="D138" i="96"/>
  <c r="E138" i="96" s="1"/>
  <c r="C138" i="96"/>
  <c r="E137" i="96"/>
  <c r="E136" i="96"/>
  <c r="E135" i="96"/>
  <c r="D134" i="96"/>
  <c r="E134" i="96" s="1"/>
  <c r="C134" i="96"/>
  <c r="E133" i="96"/>
  <c r="E132" i="96"/>
  <c r="E131" i="96"/>
  <c r="E130" i="96"/>
  <c r="E129" i="96"/>
  <c r="E128" i="96"/>
  <c r="D127" i="96"/>
  <c r="C127" i="96"/>
  <c r="E126" i="96"/>
  <c r="E125" i="96"/>
  <c r="D125" i="96"/>
  <c r="E123" i="96"/>
  <c r="E122" i="96"/>
  <c r="C122" i="96"/>
  <c r="E121" i="96"/>
  <c r="E120" i="96"/>
  <c r="E119" i="96"/>
  <c r="E118" i="96"/>
  <c r="E117" i="96"/>
  <c r="D116" i="96"/>
  <c r="C116" i="96"/>
  <c r="C115" i="96"/>
  <c r="E114" i="96"/>
  <c r="D113" i="96"/>
  <c r="C113" i="96"/>
  <c r="E113" i="96" s="1"/>
  <c r="E112" i="96"/>
  <c r="E111" i="96"/>
  <c r="D110" i="96"/>
  <c r="E110" i="96" s="1"/>
  <c r="C110" i="96"/>
  <c r="E109" i="96"/>
  <c r="E108" i="96"/>
  <c r="E107" i="96"/>
  <c r="E106" i="96"/>
  <c r="E105" i="96"/>
  <c r="E104" i="96"/>
  <c r="E103" i="96"/>
  <c r="D103" i="96"/>
  <c r="C103" i="96"/>
  <c r="E102" i="96"/>
  <c r="E101" i="96"/>
  <c r="E100" i="96"/>
  <c r="E99" i="96"/>
  <c r="E98" i="96"/>
  <c r="E97" i="96"/>
  <c r="D96" i="96"/>
  <c r="E96" i="96" s="1"/>
  <c r="C96" i="96"/>
  <c r="E95" i="96"/>
  <c r="E94" i="96"/>
  <c r="E93" i="96"/>
  <c r="D92" i="96"/>
  <c r="E92" i="96" s="1"/>
  <c r="C92" i="96"/>
  <c r="E91" i="96"/>
  <c r="E89" i="96"/>
  <c r="E88" i="96"/>
  <c r="D87" i="96"/>
  <c r="E87" i="96" s="1"/>
  <c r="C87" i="96"/>
  <c r="E86" i="96"/>
  <c r="E85" i="96"/>
  <c r="E84" i="96"/>
  <c r="E83" i="96"/>
  <c r="E82" i="96"/>
  <c r="D82" i="96"/>
  <c r="C82" i="96"/>
  <c r="E81" i="96"/>
  <c r="E80" i="96"/>
  <c r="E79" i="96"/>
  <c r="E78" i="96"/>
  <c r="D77" i="96"/>
  <c r="E77" i="96" s="1"/>
  <c r="C77" i="96"/>
  <c r="E76" i="96"/>
  <c r="E74" i="96"/>
  <c r="E73" i="96"/>
  <c r="D72" i="96"/>
  <c r="E72" i="96" s="1"/>
  <c r="C72" i="96"/>
  <c r="E71" i="96"/>
  <c r="E70" i="96"/>
  <c r="E69" i="96"/>
  <c r="E68" i="96"/>
  <c r="E67" i="96"/>
  <c r="D67" i="96"/>
  <c r="C67" i="96"/>
  <c r="E66" i="96"/>
  <c r="E65" i="96"/>
  <c r="D64" i="96"/>
  <c r="E64" i="96" s="1"/>
  <c r="C64" i="96"/>
  <c r="E63" i="96"/>
  <c r="E62" i="96"/>
  <c r="D61" i="96"/>
  <c r="C61" i="96"/>
  <c r="E61" i="96" s="1"/>
  <c r="E60" i="96"/>
  <c r="E59" i="96"/>
  <c r="D58" i="96"/>
  <c r="E58" i="96" s="1"/>
  <c r="C58" i="96"/>
  <c r="E57" i="96"/>
  <c r="E56" i="96"/>
  <c r="E55" i="96"/>
  <c r="D55" i="96"/>
  <c r="C55" i="96"/>
  <c r="E54" i="96"/>
  <c r="E53" i="96"/>
  <c r="E52" i="96"/>
  <c r="E51" i="96"/>
  <c r="D50" i="96"/>
  <c r="E50" i="96" s="1"/>
  <c r="C50" i="96"/>
  <c r="E49" i="96"/>
  <c r="E48" i="96"/>
  <c r="E47" i="96"/>
  <c r="E46" i="96"/>
  <c r="D45" i="96"/>
  <c r="C45" i="96"/>
  <c r="E45" i="96" s="1"/>
  <c r="E44" i="96"/>
  <c r="E43" i="96"/>
  <c r="D42" i="96"/>
  <c r="E42" i="96" s="1"/>
  <c r="C42" i="96"/>
  <c r="E41" i="96"/>
  <c r="E40" i="96"/>
  <c r="E39" i="96"/>
  <c r="D38" i="96"/>
  <c r="E38" i="96" s="1"/>
  <c r="C38" i="96"/>
  <c r="E37" i="96"/>
  <c r="E36" i="96"/>
  <c r="E35" i="96"/>
  <c r="E34" i="96"/>
  <c r="E33" i="96"/>
  <c r="D32" i="96"/>
  <c r="E32" i="96" s="1"/>
  <c r="C32" i="96"/>
  <c r="E31" i="96"/>
  <c r="E30" i="96"/>
  <c r="D29" i="96"/>
  <c r="C29" i="96"/>
  <c r="E29" i="96" s="1"/>
  <c r="E28" i="96"/>
  <c r="E26" i="96"/>
  <c r="E25" i="96"/>
  <c r="E24" i="96"/>
  <c r="E23" i="96"/>
  <c r="D22" i="96"/>
  <c r="C22" i="96"/>
  <c r="E22" i="96" s="1"/>
  <c r="E21" i="96"/>
  <c r="E20" i="96"/>
  <c r="E19" i="96"/>
  <c r="E18" i="96"/>
  <c r="E17" i="96"/>
  <c r="E16" i="96"/>
  <c r="D15" i="96"/>
  <c r="C15" i="96"/>
  <c r="E14" i="96"/>
  <c r="E13" i="96"/>
  <c r="E12" i="96"/>
  <c r="E11" i="96"/>
  <c r="E10" i="96"/>
  <c r="E9" i="96"/>
  <c r="E8" i="96"/>
  <c r="E7" i="96"/>
  <c r="D6" i="96"/>
  <c r="C6" i="96"/>
  <c r="H44" i="95"/>
  <c r="D44" i="95"/>
  <c r="H43" i="95"/>
  <c r="D43" i="95"/>
  <c r="H42" i="95"/>
  <c r="D42" i="95"/>
  <c r="G41" i="95"/>
  <c r="F41" i="95"/>
  <c r="C41" i="95"/>
  <c r="B41" i="95"/>
  <c r="H40" i="95"/>
  <c r="D40" i="95"/>
  <c r="H39" i="95"/>
  <c r="D39" i="95"/>
  <c r="G38" i="95"/>
  <c r="H38" i="95" s="1"/>
  <c r="D38" i="95"/>
  <c r="H37" i="95"/>
  <c r="D37" i="95"/>
  <c r="H36" i="95"/>
  <c r="G36" i="95"/>
  <c r="D36" i="95"/>
  <c r="H35" i="95"/>
  <c r="D35" i="95"/>
  <c r="H34" i="95"/>
  <c r="D34" i="95"/>
  <c r="C34" i="95"/>
  <c r="H33" i="95"/>
  <c r="D33" i="95"/>
  <c r="F32" i="95"/>
  <c r="C32" i="95"/>
  <c r="G31" i="95"/>
  <c r="F31" i="95"/>
  <c r="H30" i="95"/>
  <c r="D30" i="95"/>
  <c r="H29" i="95"/>
  <c r="D29" i="95"/>
  <c r="H28" i="95"/>
  <c r="D28" i="95"/>
  <c r="H27" i="95"/>
  <c r="D27" i="95"/>
  <c r="H26" i="95"/>
  <c r="D26" i="95"/>
  <c r="H25" i="95"/>
  <c r="D25" i="95"/>
  <c r="H24" i="95"/>
  <c r="D24" i="95"/>
  <c r="H23" i="95"/>
  <c r="D23" i="95"/>
  <c r="H22" i="95"/>
  <c r="C22" i="95"/>
  <c r="D22" i="95" s="1"/>
  <c r="B22" i="95"/>
  <c r="H21" i="95"/>
  <c r="D21" i="95"/>
  <c r="H20" i="95"/>
  <c r="D20" i="95"/>
  <c r="H19" i="95"/>
  <c r="D19" i="95"/>
  <c r="H18" i="95"/>
  <c r="D18" i="95"/>
  <c r="H17" i="95"/>
  <c r="D17" i="95"/>
  <c r="H16" i="95"/>
  <c r="D16" i="95"/>
  <c r="H15" i="95"/>
  <c r="D15" i="95"/>
  <c r="H14" i="95"/>
  <c r="D14" i="95"/>
  <c r="H13" i="95"/>
  <c r="D13" i="95"/>
  <c r="H12" i="95"/>
  <c r="D12" i="95"/>
  <c r="H11" i="95"/>
  <c r="D11" i="95"/>
  <c r="H10" i="95"/>
  <c r="D10" i="95"/>
  <c r="H9" i="95"/>
  <c r="D9" i="95"/>
  <c r="H8" i="95"/>
  <c r="D8" i="95"/>
  <c r="H7" i="95"/>
  <c r="D7" i="95"/>
  <c r="H6" i="95"/>
  <c r="D6" i="95"/>
  <c r="H5" i="95"/>
  <c r="C5" i="95"/>
  <c r="D5" i="95" s="1"/>
  <c r="B5" i="95"/>
  <c r="B31" i="95" s="1"/>
  <c r="H9" i="122" l="1"/>
  <c r="H8" i="122"/>
  <c r="B32" i="95"/>
  <c r="B45" i="95" s="1"/>
  <c r="D41" i="95"/>
  <c r="E216" i="96"/>
  <c r="C215" i="96"/>
  <c r="E500" i="96"/>
  <c r="C492" i="96"/>
  <c r="E155" i="96"/>
  <c r="D154" i="96"/>
  <c r="E154" i="96" s="1"/>
  <c r="D32" i="95"/>
  <c r="G32" i="95"/>
  <c r="H41" i="95"/>
  <c r="D215" i="96"/>
  <c r="E215" i="96" s="1"/>
  <c r="E221" i="96"/>
  <c r="D341" i="96"/>
  <c r="E469" i="96"/>
  <c r="D468" i="96"/>
  <c r="E468" i="96" s="1"/>
  <c r="G45" i="91"/>
  <c r="H31" i="91"/>
  <c r="E116" i="96"/>
  <c r="D115" i="96"/>
  <c r="E115" i="96" s="1"/>
  <c r="D24" i="97"/>
  <c r="B20" i="97"/>
  <c r="D20" i="97" s="1"/>
  <c r="H37" i="112"/>
  <c r="G43" i="112"/>
  <c r="H43" i="112" s="1"/>
  <c r="E6" i="96"/>
  <c r="C5" i="96"/>
  <c r="E127" i="96"/>
  <c r="C124" i="96"/>
  <c r="C293" i="96"/>
  <c r="E293" i="96" s="1"/>
  <c r="D372" i="96"/>
  <c r="E377" i="96"/>
  <c r="E387" i="96"/>
  <c r="C386" i="96"/>
  <c r="C468" i="96"/>
  <c r="D481" i="96"/>
  <c r="E481" i="96" s="1"/>
  <c r="D5" i="96"/>
  <c r="E15" i="96"/>
  <c r="F45" i="95"/>
  <c r="H31" i="95"/>
  <c r="E550" i="96"/>
  <c r="D549" i="96"/>
  <c r="E549" i="96" s="1"/>
  <c r="D16" i="97"/>
  <c r="B19" i="97"/>
  <c r="B27" i="97" s="1"/>
  <c r="E5" i="98"/>
  <c r="C4" i="98"/>
  <c r="H32" i="91"/>
  <c r="J265" i="85"/>
  <c r="H301" i="92"/>
  <c r="H457" i="92" s="1"/>
  <c r="C34" i="121"/>
  <c r="D34" i="121" s="1"/>
  <c r="D38" i="121"/>
  <c r="B29" i="122"/>
  <c r="B32" i="122" s="1"/>
  <c r="B5" i="122"/>
  <c r="D37" i="110"/>
  <c r="C43" i="110"/>
  <c r="D43" i="110" s="1"/>
  <c r="C372" i="96"/>
  <c r="E382" i="96"/>
  <c r="E441" i="96"/>
  <c r="E489" i="96"/>
  <c r="E493" i="96"/>
  <c r="D492" i="96"/>
  <c r="E492" i="96" s="1"/>
  <c r="E503" i="96"/>
  <c r="D523" i="96"/>
  <c r="H19" i="97"/>
  <c r="G27" i="97"/>
  <c r="H27" i="97" s="1"/>
  <c r="D32" i="98"/>
  <c r="E38" i="98"/>
  <c r="D102" i="98"/>
  <c r="E102" i="98" s="1"/>
  <c r="E231" i="98"/>
  <c r="H21" i="99"/>
  <c r="D29" i="99"/>
  <c r="C33" i="99"/>
  <c r="D33" i="99" s="1"/>
  <c r="D43" i="112"/>
  <c r="B45" i="91"/>
  <c r="C457" i="92"/>
  <c r="C4" i="93"/>
  <c r="D33" i="121"/>
  <c r="C41" i="121"/>
  <c r="D41" i="121" s="1"/>
  <c r="C5" i="85"/>
  <c r="E4" i="85"/>
  <c r="E265" i="85" s="1"/>
  <c r="G43" i="85"/>
  <c r="G265" i="85" s="1"/>
  <c r="F100" i="85"/>
  <c r="C119" i="85"/>
  <c r="E100" i="85"/>
  <c r="I100" i="85"/>
  <c r="I265" i="85" s="1"/>
  <c r="C127" i="85"/>
  <c r="D126" i="85"/>
  <c r="D196" i="85"/>
  <c r="C198" i="85"/>
  <c r="F243" i="85"/>
  <c r="C243" i="85" s="1"/>
  <c r="C257" i="85"/>
  <c r="D42" i="123"/>
  <c r="C41" i="123"/>
  <c r="D41" i="123" s="1"/>
  <c r="C31" i="95"/>
  <c r="C341" i="96"/>
  <c r="C523" i="96"/>
  <c r="C19" i="97"/>
  <c r="D5" i="97"/>
  <c r="E33" i="98"/>
  <c r="C32" i="98"/>
  <c r="H8" i="99"/>
  <c r="D124" i="96"/>
  <c r="E124" i="96" s="1"/>
  <c r="D176" i="96"/>
  <c r="E176" i="96" s="1"/>
  <c r="D190" i="96"/>
  <c r="E190" i="96" s="1"/>
  <c r="D386" i="96"/>
  <c r="C453" i="96"/>
  <c r="E453" i="96" s="1"/>
  <c r="E459" i="96"/>
  <c r="E487" i="96"/>
  <c r="E21" i="98"/>
  <c r="C20" i="98"/>
  <c r="E20" i="98" s="1"/>
  <c r="E213" i="98"/>
  <c r="D212" i="98"/>
  <c r="E212" i="98" s="1"/>
  <c r="F8" i="99"/>
  <c r="F29" i="99" s="1"/>
  <c r="F33" i="99" s="1"/>
  <c r="D41" i="91"/>
  <c r="C32" i="91"/>
  <c r="D32" i="91" s="1"/>
  <c r="K457" i="92"/>
  <c r="F457" i="92"/>
  <c r="J457" i="92"/>
  <c r="C21" i="85"/>
  <c r="E20" i="85"/>
  <c r="C20" i="85" s="1"/>
  <c r="D178" i="85"/>
  <c r="C178" i="85" s="1"/>
  <c r="C179" i="85"/>
  <c r="F28" i="122"/>
  <c r="D23" i="126"/>
  <c r="D516" i="96"/>
  <c r="E516" i="96" s="1"/>
  <c r="E4" i="98"/>
  <c r="D45" i="98"/>
  <c r="E45" i="98" s="1"/>
  <c r="D130" i="98"/>
  <c r="E130" i="98" s="1"/>
  <c r="D182" i="98"/>
  <c r="E182" i="98" s="1"/>
  <c r="D186" i="98"/>
  <c r="E186" i="98" s="1"/>
  <c r="D250" i="98"/>
  <c r="E250" i="98" s="1"/>
  <c r="G29" i="99"/>
  <c r="H13" i="112"/>
  <c r="F32" i="91"/>
  <c r="F45" i="91" s="1"/>
  <c r="C42" i="93"/>
  <c r="C10" i="94"/>
  <c r="C4" i="94" s="1"/>
  <c r="G41" i="121"/>
  <c r="H41" i="121" s="1"/>
  <c r="H34" i="121"/>
  <c r="C17" i="85"/>
  <c r="C25" i="85"/>
  <c r="C64" i="85"/>
  <c r="G126" i="85"/>
  <c r="K126" i="85"/>
  <c r="K265" i="85" s="1"/>
  <c r="C170" i="85"/>
  <c r="H5" i="122"/>
  <c r="H37" i="110"/>
  <c r="D17" i="123"/>
  <c r="D4" i="125"/>
  <c r="D29" i="127"/>
  <c r="D34" i="127"/>
  <c r="H265" i="85"/>
  <c r="F43" i="85"/>
  <c r="F265" i="85" s="1"/>
  <c r="J43" i="85"/>
  <c r="C101" i="85"/>
  <c r="D100" i="85"/>
  <c r="G100" i="85"/>
  <c r="K100" i="85"/>
  <c r="D6" i="122"/>
  <c r="C29" i="122"/>
  <c r="C5" i="122"/>
  <c r="D5" i="122" s="1"/>
  <c r="D40" i="110"/>
  <c r="H41" i="110"/>
  <c r="D37" i="123"/>
  <c r="C36" i="123"/>
  <c r="D36" i="123" s="1"/>
  <c r="D4" i="124"/>
  <c r="B42" i="127"/>
  <c r="D42" i="127" s="1"/>
  <c r="D15" i="127"/>
  <c r="H5" i="91"/>
  <c r="E457" i="92"/>
  <c r="I457" i="92"/>
  <c r="F41" i="121"/>
  <c r="H37" i="121"/>
  <c r="D34" i="85"/>
  <c r="C44" i="85"/>
  <c r="C88" i="85"/>
  <c r="H43" i="110"/>
  <c r="D25" i="123"/>
  <c r="D4" i="126"/>
  <c r="B18" i="127"/>
  <c r="D6" i="127"/>
  <c r="B33" i="127"/>
  <c r="D33" i="127" s="1"/>
  <c r="B32" i="123"/>
  <c r="D32" i="123" s="1"/>
  <c r="C18" i="127"/>
  <c r="C45" i="127" s="1"/>
  <c r="H45" i="91" l="1"/>
  <c r="C32" i="122"/>
  <c r="D32" i="122" s="1"/>
  <c r="D29" i="122"/>
  <c r="G33" i="99"/>
  <c r="H33" i="99" s="1"/>
  <c r="H29" i="99"/>
  <c r="C34" i="85"/>
  <c r="D33" i="85"/>
  <c r="F32" i="122"/>
  <c r="H32" i="122" s="1"/>
  <c r="H28" i="122"/>
  <c r="E386" i="96"/>
  <c r="D182" i="85"/>
  <c r="C182" i="85" s="1"/>
  <c r="C196" i="85"/>
  <c r="E523" i="96"/>
  <c r="C4" i="85"/>
  <c r="C45" i="91"/>
  <c r="D45" i="91" s="1"/>
  <c r="C126" i="85"/>
  <c r="C100" i="85"/>
  <c r="E32" i="98"/>
  <c r="C272" i="98"/>
  <c r="E372" i="96"/>
  <c r="C4" i="96"/>
  <c r="E341" i="96"/>
  <c r="G45" i="95"/>
  <c r="H45" i="95" s="1"/>
  <c r="H32" i="95"/>
  <c r="D31" i="95"/>
  <c r="C45" i="95"/>
  <c r="D45" i="95" s="1"/>
  <c r="E5" i="96"/>
  <c r="D4" i="96"/>
  <c r="E4" i="96" s="1"/>
  <c r="D19" i="97"/>
  <c r="C27" i="97"/>
  <c r="B45" i="127"/>
  <c r="D45" i="127" s="1"/>
  <c r="D18" i="127"/>
  <c r="C43" i="85"/>
  <c r="D272" i="98"/>
  <c r="E272" i="98" s="1"/>
  <c r="D27" i="97" l="1"/>
  <c r="D26" i="97"/>
  <c r="C33" i="85"/>
  <c r="D32" i="85"/>
  <c r="C32" i="85" l="1"/>
  <c r="D265" i="85"/>
  <c r="C265" i="85" s="1"/>
</calcChain>
</file>

<file path=xl/sharedStrings.xml><?xml version="1.0" encoding="utf-8"?>
<sst xmlns="http://schemas.openxmlformats.org/spreadsheetml/2006/main" count="2885" uniqueCount="2292">
  <si>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年一般公共预算收支执行简表</t>
    </r>
  </si>
  <si>
    <r>
      <rPr>
        <sz val="9"/>
        <color indexed="8"/>
        <rFont val="宋体"/>
        <family val="3"/>
        <charset val="134"/>
      </rPr>
      <t>表一</t>
    </r>
  </si>
  <si>
    <r>
      <rPr>
        <sz val="9"/>
        <color indexed="8"/>
        <rFont val="宋体"/>
        <family val="3"/>
        <charset val="134"/>
      </rPr>
      <t>单位：万元</t>
    </r>
  </si>
  <si>
    <r>
      <rPr>
        <b/>
        <sz val="9"/>
        <rFont val="宋体"/>
        <family val="3"/>
        <charset val="134"/>
      </rPr>
      <t>收入</t>
    </r>
  </si>
  <si>
    <r>
      <rPr>
        <b/>
        <sz val="9"/>
        <rFont val="宋体"/>
        <family val="3"/>
        <charset val="134"/>
      </rPr>
      <t>支出</t>
    </r>
  </si>
  <si>
    <r>
      <rPr>
        <b/>
        <sz val="9"/>
        <rFont val="宋体"/>
        <family val="3"/>
        <charset val="134"/>
      </rPr>
      <t>项目</t>
    </r>
  </si>
  <si>
    <r>
      <rPr>
        <b/>
        <sz val="9"/>
        <rFont val="Times New Roman"/>
        <family val="1"/>
      </rPr>
      <t>2024</t>
    </r>
    <r>
      <rPr>
        <b/>
        <sz val="9"/>
        <rFont val="宋体"/>
        <family val="3"/>
        <charset val="134"/>
      </rPr>
      <t>年
决算数</t>
    </r>
  </si>
  <si>
    <r>
      <rPr>
        <b/>
        <sz val="9"/>
        <rFont val="Times New Roman"/>
        <family val="1"/>
      </rPr>
      <t>2025</t>
    </r>
    <r>
      <rPr>
        <b/>
        <sz val="9"/>
        <rFont val="宋体"/>
        <family val="3"/>
        <charset val="134"/>
      </rPr>
      <t>年
快报数</t>
    </r>
  </si>
  <si>
    <r>
      <rPr>
        <b/>
        <sz val="9"/>
        <rFont val="宋体"/>
        <family val="3"/>
        <charset val="134"/>
      </rPr>
      <t>增幅（</t>
    </r>
    <r>
      <rPr>
        <b/>
        <sz val="9"/>
        <rFont val="Times New Roman"/>
        <family val="1"/>
      </rPr>
      <t>%</t>
    </r>
    <r>
      <rPr>
        <b/>
        <sz val="9"/>
        <rFont val="宋体"/>
        <family val="3"/>
        <charset val="134"/>
      </rPr>
      <t>）</t>
    </r>
  </si>
  <si>
    <r>
      <rPr>
        <b/>
        <sz val="9"/>
        <rFont val="宋体"/>
        <family val="3"/>
        <charset val="134"/>
      </rPr>
      <t>一、税收收入</t>
    </r>
  </si>
  <si>
    <r>
      <rPr>
        <sz val="9"/>
        <rFont val="宋体"/>
        <family val="3"/>
        <charset val="134"/>
      </rPr>
      <t>一般公共服务支出</t>
    </r>
  </si>
  <si>
    <r>
      <rPr>
        <sz val="9"/>
        <rFont val="Times New Roman"/>
        <family val="1"/>
      </rPr>
      <t xml:space="preserve">     </t>
    </r>
    <r>
      <rPr>
        <sz val="9"/>
        <rFont val="宋体"/>
        <family val="3"/>
        <charset val="134"/>
      </rPr>
      <t>增值税</t>
    </r>
  </si>
  <si>
    <r>
      <rPr>
        <sz val="9"/>
        <rFont val="宋体"/>
        <family val="3"/>
        <charset val="134"/>
      </rPr>
      <t>外交</t>
    </r>
  </si>
  <si>
    <r>
      <rPr>
        <sz val="9"/>
        <rFont val="Times New Roman"/>
        <family val="1"/>
      </rPr>
      <t xml:space="preserve">     </t>
    </r>
    <r>
      <rPr>
        <sz val="9"/>
        <rFont val="宋体"/>
        <family val="3"/>
        <charset val="134"/>
      </rPr>
      <t>企业所得税</t>
    </r>
  </si>
  <si>
    <r>
      <rPr>
        <sz val="9"/>
        <rFont val="宋体"/>
        <family val="3"/>
        <charset val="134"/>
      </rPr>
      <t>国防支出</t>
    </r>
  </si>
  <si>
    <r>
      <rPr>
        <sz val="9"/>
        <rFont val="Times New Roman"/>
        <family val="1"/>
      </rPr>
      <t xml:space="preserve">     </t>
    </r>
    <r>
      <rPr>
        <sz val="9"/>
        <rFont val="宋体"/>
        <family val="3"/>
        <charset val="134"/>
      </rPr>
      <t>企业所得税退税</t>
    </r>
  </si>
  <si>
    <r>
      <rPr>
        <sz val="9"/>
        <rFont val="宋体"/>
        <family val="3"/>
        <charset val="134"/>
      </rPr>
      <t>公共安全支出</t>
    </r>
  </si>
  <si>
    <r>
      <rPr>
        <sz val="9"/>
        <rFont val="Times New Roman"/>
        <family val="1"/>
      </rPr>
      <t xml:space="preserve">     </t>
    </r>
    <r>
      <rPr>
        <sz val="9"/>
        <rFont val="宋体"/>
        <family val="3"/>
        <charset val="134"/>
      </rPr>
      <t>个人所得税</t>
    </r>
  </si>
  <si>
    <r>
      <rPr>
        <sz val="9"/>
        <rFont val="宋体"/>
        <family val="3"/>
        <charset val="134"/>
      </rPr>
      <t>教育支出</t>
    </r>
  </si>
  <si>
    <r>
      <rPr>
        <sz val="9"/>
        <rFont val="Times New Roman"/>
        <family val="1"/>
      </rPr>
      <t xml:space="preserve">     </t>
    </r>
    <r>
      <rPr>
        <sz val="9"/>
        <rFont val="宋体"/>
        <family val="3"/>
        <charset val="134"/>
      </rPr>
      <t>资源税</t>
    </r>
  </si>
  <si>
    <r>
      <rPr>
        <sz val="9"/>
        <rFont val="宋体"/>
        <family val="3"/>
        <charset val="134"/>
      </rPr>
      <t>科学技术支出</t>
    </r>
  </si>
  <si>
    <r>
      <rPr>
        <sz val="9"/>
        <rFont val="Times New Roman"/>
        <family val="1"/>
      </rPr>
      <t xml:space="preserve">     </t>
    </r>
    <r>
      <rPr>
        <sz val="9"/>
        <rFont val="宋体"/>
        <family val="3"/>
        <charset val="134"/>
      </rPr>
      <t>城市维护建设税</t>
    </r>
  </si>
  <si>
    <r>
      <rPr>
        <sz val="9"/>
        <rFont val="宋体"/>
        <family val="3"/>
        <charset val="134"/>
      </rPr>
      <t>文化体育与传媒支出</t>
    </r>
  </si>
  <si>
    <r>
      <rPr>
        <sz val="9"/>
        <rFont val="Times New Roman"/>
        <family val="1"/>
      </rPr>
      <t xml:space="preserve">     </t>
    </r>
    <r>
      <rPr>
        <sz val="9"/>
        <rFont val="宋体"/>
        <family val="3"/>
        <charset val="134"/>
      </rPr>
      <t>房产税</t>
    </r>
  </si>
  <si>
    <r>
      <rPr>
        <sz val="9"/>
        <rFont val="宋体"/>
        <family val="3"/>
        <charset val="134"/>
      </rPr>
      <t>社会保障和就业支出</t>
    </r>
  </si>
  <si>
    <r>
      <rPr>
        <sz val="9"/>
        <rFont val="Times New Roman"/>
        <family val="1"/>
      </rPr>
      <t xml:space="preserve">     </t>
    </r>
    <r>
      <rPr>
        <sz val="9"/>
        <rFont val="宋体"/>
        <family val="3"/>
        <charset val="134"/>
      </rPr>
      <t>印花税</t>
    </r>
  </si>
  <si>
    <r>
      <rPr>
        <sz val="9"/>
        <rFont val="宋体"/>
        <family val="3"/>
        <charset val="134"/>
      </rPr>
      <t>医疗卫生与计划生育支出</t>
    </r>
  </si>
  <si>
    <r>
      <rPr>
        <sz val="9"/>
        <rFont val="Times New Roman"/>
        <family val="1"/>
      </rPr>
      <t xml:space="preserve">     </t>
    </r>
    <r>
      <rPr>
        <sz val="9"/>
        <rFont val="宋体"/>
        <family val="3"/>
        <charset val="134"/>
      </rPr>
      <t>城镇土地使用税</t>
    </r>
  </si>
  <si>
    <r>
      <rPr>
        <sz val="9"/>
        <rFont val="宋体"/>
        <family val="3"/>
        <charset val="134"/>
      </rPr>
      <t>节能环保支出</t>
    </r>
  </si>
  <si>
    <r>
      <rPr>
        <sz val="9"/>
        <rFont val="Times New Roman"/>
        <family val="1"/>
      </rPr>
      <t xml:space="preserve">     </t>
    </r>
    <r>
      <rPr>
        <sz val="9"/>
        <rFont val="宋体"/>
        <family val="3"/>
        <charset val="134"/>
      </rPr>
      <t>土地增值税</t>
    </r>
  </si>
  <si>
    <r>
      <rPr>
        <sz val="9"/>
        <rFont val="宋体"/>
        <family val="3"/>
        <charset val="134"/>
      </rPr>
      <t>城乡社区支出</t>
    </r>
  </si>
  <si>
    <r>
      <rPr>
        <sz val="9"/>
        <rFont val="Times New Roman"/>
        <family val="1"/>
      </rPr>
      <t xml:space="preserve">     </t>
    </r>
    <r>
      <rPr>
        <sz val="9"/>
        <rFont val="宋体"/>
        <family val="3"/>
        <charset val="134"/>
      </rPr>
      <t>车船税</t>
    </r>
  </si>
  <si>
    <r>
      <rPr>
        <sz val="9"/>
        <rFont val="宋体"/>
        <family val="3"/>
        <charset val="134"/>
      </rPr>
      <t>农林水支出</t>
    </r>
  </si>
  <si>
    <r>
      <rPr>
        <sz val="9"/>
        <rFont val="Times New Roman"/>
        <family val="1"/>
      </rPr>
      <t xml:space="preserve">     </t>
    </r>
    <r>
      <rPr>
        <sz val="9"/>
        <rFont val="宋体"/>
        <family val="3"/>
        <charset val="134"/>
      </rPr>
      <t>耕地占用税</t>
    </r>
  </si>
  <si>
    <r>
      <rPr>
        <sz val="9"/>
        <rFont val="宋体"/>
        <family val="3"/>
        <charset val="134"/>
      </rPr>
      <t>交通运输支出</t>
    </r>
  </si>
  <si>
    <r>
      <rPr>
        <sz val="9"/>
        <rFont val="Times New Roman"/>
        <family val="1"/>
      </rPr>
      <t xml:space="preserve">     </t>
    </r>
    <r>
      <rPr>
        <sz val="9"/>
        <rFont val="宋体"/>
        <family val="3"/>
        <charset val="134"/>
      </rPr>
      <t>契税</t>
    </r>
  </si>
  <si>
    <r>
      <rPr>
        <sz val="9"/>
        <rFont val="宋体"/>
        <family val="3"/>
        <charset val="134"/>
      </rPr>
      <t>资源勘探信息等支出</t>
    </r>
  </si>
  <si>
    <r>
      <rPr>
        <sz val="9"/>
        <rFont val="Times New Roman"/>
        <family val="1"/>
      </rPr>
      <t xml:space="preserve">     </t>
    </r>
    <r>
      <rPr>
        <sz val="9"/>
        <rFont val="宋体"/>
        <family val="3"/>
        <charset val="134"/>
      </rPr>
      <t>烟叶税</t>
    </r>
  </si>
  <si>
    <r>
      <rPr>
        <sz val="9"/>
        <rFont val="宋体"/>
        <family val="3"/>
        <charset val="134"/>
      </rPr>
      <t>商业服务业等支出</t>
    </r>
  </si>
  <si>
    <r>
      <rPr>
        <sz val="9"/>
        <rFont val="Times New Roman"/>
        <family val="1"/>
      </rPr>
      <t xml:space="preserve">     </t>
    </r>
    <r>
      <rPr>
        <sz val="9"/>
        <rFont val="宋体"/>
        <family val="3"/>
        <charset val="134"/>
      </rPr>
      <t>环境保护税</t>
    </r>
  </si>
  <si>
    <r>
      <rPr>
        <sz val="9"/>
        <rFont val="宋体"/>
        <family val="3"/>
        <charset val="134"/>
      </rPr>
      <t>金融支出</t>
    </r>
  </si>
  <si>
    <r>
      <rPr>
        <sz val="9"/>
        <rFont val="Times New Roman"/>
        <family val="1"/>
      </rPr>
      <t xml:space="preserve">     </t>
    </r>
    <r>
      <rPr>
        <sz val="9"/>
        <rFont val="宋体"/>
        <family val="3"/>
        <charset val="134"/>
      </rPr>
      <t>其他税收收入</t>
    </r>
  </si>
  <si>
    <r>
      <rPr>
        <sz val="9"/>
        <rFont val="宋体"/>
        <family val="3"/>
        <charset val="134"/>
      </rPr>
      <t>自然资源海洋气象等支出</t>
    </r>
  </si>
  <si>
    <r>
      <rPr>
        <b/>
        <sz val="9"/>
        <rFont val="宋体"/>
        <family val="3"/>
        <charset val="134"/>
      </rPr>
      <t>二、非税收入</t>
    </r>
  </si>
  <si>
    <r>
      <rPr>
        <sz val="9"/>
        <rFont val="宋体"/>
        <family val="3"/>
        <charset val="134"/>
      </rPr>
      <t>住房保障支出</t>
    </r>
  </si>
  <si>
    <r>
      <rPr>
        <sz val="9"/>
        <rFont val="Times New Roman"/>
        <family val="1"/>
      </rPr>
      <t xml:space="preserve">     </t>
    </r>
    <r>
      <rPr>
        <sz val="9"/>
        <rFont val="宋体"/>
        <family val="3"/>
        <charset val="134"/>
      </rPr>
      <t>专项收入</t>
    </r>
  </si>
  <si>
    <r>
      <rPr>
        <sz val="9"/>
        <rFont val="宋体"/>
        <family val="3"/>
        <charset val="134"/>
      </rPr>
      <t>粮油物资储备支出</t>
    </r>
  </si>
  <si>
    <r>
      <rPr>
        <sz val="9"/>
        <rFont val="Times New Roman"/>
        <family val="1"/>
      </rPr>
      <t xml:space="preserve">     </t>
    </r>
    <r>
      <rPr>
        <sz val="9"/>
        <rFont val="宋体"/>
        <family val="3"/>
        <charset val="134"/>
      </rPr>
      <t>行政事业性收费收入</t>
    </r>
  </si>
  <si>
    <r>
      <rPr>
        <sz val="9"/>
        <rFont val="宋体"/>
        <family val="3"/>
        <charset val="134"/>
      </rPr>
      <t>灾害防治及应急管理支出</t>
    </r>
  </si>
  <si>
    <r>
      <rPr>
        <sz val="9"/>
        <rFont val="Times New Roman"/>
        <family val="1"/>
      </rPr>
      <t xml:space="preserve">     </t>
    </r>
    <r>
      <rPr>
        <sz val="9"/>
        <rFont val="宋体"/>
        <family val="3"/>
        <charset val="134"/>
      </rPr>
      <t>罚没收入</t>
    </r>
  </si>
  <si>
    <r>
      <rPr>
        <sz val="9"/>
        <rFont val="宋体"/>
        <family val="3"/>
        <charset val="134"/>
      </rPr>
      <t>预备费</t>
    </r>
  </si>
  <si>
    <r>
      <rPr>
        <sz val="9"/>
        <rFont val="Times New Roman"/>
        <family val="1"/>
      </rPr>
      <t xml:space="preserve">     </t>
    </r>
    <r>
      <rPr>
        <sz val="9"/>
        <rFont val="宋体"/>
        <family val="3"/>
        <charset val="134"/>
      </rPr>
      <t>国有资本经营收入</t>
    </r>
  </si>
  <si>
    <r>
      <rPr>
        <sz val="9"/>
        <rFont val="宋体"/>
        <family val="3"/>
        <charset val="134"/>
      </rPr>
      <t>债务付息</t>
    </r>
  </si>
  <si>
    <r>
      <rPr>
        <sz val="9"/>
        <rFont val="Times New Roman"/>
        <family val="1"/>
      </rPr>
      <t xml:space="preserve">     </t>
    </r>
    <r>
      <rPr>
        <sz val="9"/>
        <rFont val="宋体"/>
        <family val="3"/>
        <charset val="134"/>
      </rPr>
      <t>国有资源（资产）有偿使用收入</t>
    </r>
  </si>
  <si>
    <r>
      <rPr>
        <sz val="9"/>
        <rFont val="宋体"/>
        <family val="3"/>
        <charset val="134"/>
      </rPr>
      <t>债务发行费用</t>
    </r>
  </si>
  <si>
    <r>
      <rPr>
        <sz val="9"/>
        <rFont val="Times New Roman"/>
        <family val="1"/>
      </rPr>
      <t xml:space="preserve">     </t>
    </r>
    <r>
      <rPr>
        <sz val="9"/>
        <rFont val="宋体"/>
        <family val="3"/>
        <charset val="134"/>
      </rPr>
      <t>捐赠收入</t>
    </r>
  </si>
  <si>
    <r>
      <rPr>
        <sz val="9"/>
        <rFont val="Times New Roman"/>
        <family val="1"/>
      </rPr>
      <t xml:space="preserve">     </t>
    </r>
    <r>
      <rPr>
        <sz val="9"/>
        <rFont val="宋体"/>
        <family val="3"/>
        <charset val="134"/>
      </rPr>
      <t>政府住房基金收入</t>
    </r>
  </si>
  <si>
    <r>
      <rPr>
        <sz val="9"/>
        <rFont val="Times New Roman"/>
        <family val="1"/>
      </rPr>
      <t xml:space="preserve">     </t>
    </r>
    <r>
      <rPr>
        <sz val="9"/>
        <rFont val="宋体"/>
        <family val="3"/>
        <charset val="134"/>
      </rPr>
      <t>其他收入</t>
    </r>
  </si>
  <si>
    <r>
      <rPr>
        <b/>
        <sz val="9"/>
        <rFont val="宋体"/>
        <family val="3"/>
        <charset val="134"/>
      </rPr>
      <t>本年收入小计</t>
    </r>
  </si>
  <si>
    <r>
      <rPr>
        <b/>
        <sz val="9"/>
        <rFont val="宋体"/>
        <family val="3"/>
        <charset val="134"/>
      </rPr>
      <t>本年支出小计</t>
    </r>
  </si>
  <si>
    <r>
      <rPr>
        <b/>
        <sz val="9"/>
        <rFont val="宋体"/>
        <family val="3"/>
        <charset val="134"/>
      </rPr>
      <t>转移性收入</t>
    </r>
  </si>
  <si>
    <r>
      <rPr>
        <b/>
        <sz val="9"/>
        <rFont val="宋体"/>
        <family val="3"/>
        <charset val="134"/>
      </rPr>
      <t>转移性支出</t>
    </r>
  </si>
  <si>
    <r>
      <rPr>
        <sz val="9"/>
        <rFont val="Times New Roman"/>
        <family val="1"/>
      </rPr>
      <t xml:space="preserve">    </t>
    </r>
    <r>
      <rPr>
        <sz val="9"/>
        <rFont val="宋体"/>
        <family val="3"/>
        <charset val="134"/>
      </rPr>
      <t>返还性收入</t>
    </r>
  </si>
  <si>
    <r>
      <rPr>
        <sz val="9"/>
        <rFont val="Times New Roman"/>
        <family val="1"/>
      </rPr>
      <t xml:space="preserve">    </t>
    </r>
    <r>
      <rPr>
        <sz val="9"/>
        <rFont val="宋体"/>
        <family val="3"/>
        <charset val="134"/>
      </rPr>
      <t>上解支出</t>
    </r>
  </si>
  <si>
    <r>
      <rPr>
        <sz val="9"/>
        <rFont val="Times New Roman"/>
        <family val="1"/>
      </rPr>
      <t xml:space="preserve">    </t>
    </r>
    <r>
      <rPr>
        <sz val="9"/>
        <rFont val="宋体"/>
        <family val="3"/>
        <charset val="134"/>
      </rPr>
      <t>一般性转移支付收入</t>
    </r>
  </si>
  <si>
    <r>
      <rPr>
        <sz val="9"/>
        <rFont val="Times New Roman"/>
        <family val="1"/>
      </rPr>
      <t xml:space="preserve">    </t>
    </r>
    <r>
      <rPr>
        <sz val="9"/>
        <rFont val="宋体"/>
        <family val="3"/>
        <charset val="134"/>
      </rPr>
      <t>调出资金</t>
    </r>
  </si>
  <si>
    <r>
      <rPr>
        <sz val="9"/>
        <rFont val="Times New Roman"/>
        <family val="1"/>
      </rPr>
      <t xml:space="preserve">    </t>
    </r>
    <r>
      <rPr>
        <sz val="9"/>
        <rFont val="宋体"/>
        <family val="3"/>
        <charset val="134"/>
      </rPr>
      <t>专项转移支付收入</t>
    </r>
  </si>
  <si>
    <r>
      <rPr>
        <sz val="9"/>
        <rFont val="Times New Roman"/>
        <family val="1"/>
      </rPr>
      <t xml:space="preserve">    </t>
    </r>
    <r>
      <rPr>
        <sz val="9"/>
        <rFont val="宋体"/>
        <family val="3"/>
        <charset val="134"/>
      </rPr>
      <t>年终结余</t>
    </r>
  </si>
  <si>
    <r>
      <rPr>
        <sz val="9"/>
        <rFont val="Times New Roman"/>
        <family val="1"/>
      </rPr>
      <t xml:space="preserve">    </t>
    </r>
    <r>
      <rPr>
        <sz val="9"/>
        <rFont val="宋体"/>
        <family val="3"/>
        <charset val="134"/>
      </rPr>
      <t>上年结余收入</t>
    </r>
  </si>
  <si>
    <r>
      <rPr>
        <sz val="9"/>
        <rFont val="Times New Roman"/>
        <family val="1"/>
      </rPr>
      <t xml:space="preserve">    </t>
    </r>
    <r>
      <rPr>
        <sz val="9"/>
        <rFont val="宋体"/>
        <family val="3"/>
        <charset val="134"/>
      </rPr>
      <t>安排预算稳定调节基金</t>
    </r>
  </si>
  <si>
    <r>
      <rPr>
        <sz val="9"/>
        <rFont val="Times New Roman"/>
        <family val="1"/>
      </rPr>
      <t xml:space="preserve">    </t>
    </r>
    <r>
      <rPr>
        <sz val="9"/>
        <rFont val="宋体"/>
        <family val="3"/>
        <charset val="134"/>
      </rPr>
      <t>调入资金</t>
    </r>
  </si>
  <si>
    <r>
      <rPr>
        <sz val="9"/>
        <rFont val="Times New Roman"/>
        <family val="1"/>
      </rPr>
      <t xml:space="preserve">    </t>
    </r>
    <r>
      <rPr>
        <sz val="9"/>
        <rFont val="宋体"/>
        <family val="3"/>
        <charset val="134"/>
      </rPr>
      <t>增设预算周转金</t>
    </r>
  </si>
  <si>
    <r>
      <rPr>
        <sz val="9"/>
        <rFont val="Times New Roman"/>
        <family val="1"/>
      </rPr>
      <t xml:space="preserve">    </t>
    </r>
    <r>
      <rPr>
        <sz val="9"/>
        <rFont val="宋体"/>
        <family val="3"/>
        <charset val="134"/>
      </rPr>
      <t>债务转贷收入</t>
    </r>
  </si>
  <si>
    <r>
      <rPr>
        <b/>
        <sz val="9"/>
        <rFont val="宋体"/>
        <family val="3"/>
        <charset val="134"/>
      </rPr>
      <t>地方政府一般债务还本支出</t>
    </r>
  </si>
  <si>
    <r>
      <rPr>
        <sz val="9"/>
        <rFont val="Times New Roman"/>
        <family val="1"/>
      </rPr>
      <t xml:space="preserve">      </t>
    </r>
    <r>
      <rPr>
        <sz val="9"/>
        <rFont val="宋体"/>
        <family val="3"/>
        <charset val="134"/>
      </rPr>
      <t>新增一般债券收入</t>
    </r>
  </si>
  <si>
    <r>
      <rPr>
        <sz val="9"/>
        <rFont val="Times New Roman"/>
        <family val="1"/>
      </rPr>
      <t xml:space="preserve">    </t>
    </r>
    <r>
      <rPr>
        <sz val="9"/>
        <rFont val="宋体"/>
        <family val="3"/>
        <charset val="134"/>
      </rPr>
      <t>置换一般债券还本支出</t>
    </r>
  </si>
  <si>
    <r>
      <rPr>
        <sz val="9"/>
        <rFont val="Times New Roman"/>
        <family val="1"/>
      </rPr>
      <t xml:space="preserve">      </t>
    </r>
    <r>
      <rPr>
        <sz val="9"/>
        <rFont val="宋体"/>
        <family val="3"/>
        <charset val="134"/>
      </rPr>
      <t>置换一般债券收入</t>
    </r>
  </si>
  <si>
    <r>
      <rPr>
        <sz val="9"/>
        <rFont val="Times New Roman"/>
        <family val="1"/>
      </rPr>
      <t xml:space="preserve">    </t>
    </r>
    <r>
      <rPr>
        <sz val="9"/>
        <rFont val="宋体"/>
        <family val="3"/>
        <charset val="134"/>
      </rPr>
      <t>新增一般债券还本支出</t>
    </r>
  </si>
  <si>
    <t xml:space="preserve">  区域间转移性收入</t>
  </si>
  <si>
    <r>
      <rPr>
        <b/>
        <sz val="9"/>
        <rFont val="Times New Roman"/>
        <family val="1"/>
      </rPr>
      <t xml:space="preserve">  </t>
    </r>
    <r>
      <rPr>
        <b/>
        <sz val="9"/>
        <rFont val="宋体"/>
        <family val="3"/>
        <charset val="134"/>
      </rPr>
      <t>区域间转移性支出</t>
    </r>
  </si>
  <si>
    <t xml:space="preserve">   土地指标调剂转移性收入</t>
  </si>
  <si>
    <r>
      <rPr>
        <sz val="9"/>
        <rFont val="Times New Roman"/>
        <family val="1"/>
      </rPr>
      <t xml:space="preserve">    </t>
    </r>
    <r>
      <rPr>
        <sz val="9"/>
        <rFont val="宋体"/>
        <family val="3"/>
        <charset val="134"/>
      </rPr>
      <t>土地指标调剂支出</t>
    </r>
  </si>
  <si>
    <r>
      <rPr>
        <sz val="9"/>
        <rFont val="Times New Roman"/>
        <family val="1"/>
      </rPr>
      <t xml:space="preserve">    </t>
    </r>
    <r>
      <rPr>
        <sz val="9"/>
        <rFont val="宋体"/>
        <family val="3"/>
        <charset val="134"/>
      </rPr>
      <t>调入预算稳定调节基金</t>
    </r>
  </si>
  <si>
    <r>
      <rPr>
        <b/>
        <sz val="9"/>
        <rFont val="宋体"/>
        <family val="3"/>
        <charset val="134"/>
      </rPr>
      <t>收入合计</t>
    </r>
  </si>
  <si>
    <r>
      <rPr>
        <b/>
        <sz val="9"/>
        <rFont val="宋体"/>
        <family val="3"/>
        <charset val="134"/>
      </rPr>
      <t>支出合计</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</si>
  <si>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年一般公共预算支出执行情况表</t>
    </r>
  </si>
  <si>
    <r>
      <rPr>
        <sz val="9"/>
        <color indexed="8"/>
        <rFont val="宋体"/>
        <family val="3"/>
        <charset val="134"/>
      </rPr>
      <t>表二</t>
    </r>
  </si>
  <si>
    <r>
      <rPr>
        <b/>
        <sz val="9"/>
        <rFont val="宋体"/>
        <family val="3"/>
        <charset val="134"/>
      </rPr>
      <t>科目编码</t>
    </r>
  </si>
  <si>
    <r>
      <rPr>
        <b/>
        <sz val="9"/>
        <rFont val="宋体"/>
        <family val="3"/>
        <charset val="134"/>
      </rPr>
      <t>科目名称</t>
    </r>
  </si>
  <si>
    <r>
      <rPr>
        <b/>
        <sz val="9"/>
        <rFont val="Times New Roman"/>
        <family val="1"/>
      </rPr>
      <t>2024</t>
    </r>
    <r>
      <rPr>
        <b/>
        <sz val="9"/>
        <rFont val="宋体"/>
        <family val="3"/>
        <charset val="134"/>
      </rPr>
      <t>年决算数</t>
    </r>
  </si>
  <si>
    <r>
      <rPr>
        <b/>
        <sz val="9"/>
        <rFont val="Times New Roman"/>
        <family val="1"/>
      </rPr>
      <t>2025</t>
    </r>
    <r>
      <rPr>
        <b/>
        <sz val="9"/>
        <rFont val="宋体"/>
        <family val="3"/>
        <charset val="134"/>
      </rPr>
      <t>年快报数</t>
    </r>
  </si>
  <si>
    <r>
      <rPr>
        <b/>
        <sz val="9"/>
        <rFont val="宋体"/>
        <family val="3"/>
        <charset val="134"/>
      </rPr>
      <t>增幅</t>
    </r>
    <r>
      <rPr>
        <b/>
        <sz val="9"/>
        <rFont val="Times New Roman"/>
        <family val="1"/>
      </rPr>
      <t>%</t>
    </r>
  </si>
  <si>
    <r>
      <rPr>
        <sz val="9"/>
        <rFont val="宋体"/>
        <family val="3"/>
        <charset val="134"/>
      </rPr>
      <t>一般公共预算支出</t>
    </r>
  </si>
  <si>
    <r>
      <rPr>
        <b/>
        <sz val="9"/>
        <rFont val="宋体"/>
        <family val="3"/>
        <charset val="134"/>
      </rPr>
      <t>一般公共服务支出</t>
    </r>
  </si>
  <si>
    <r>
      <rPr>
        <sz val="9"/>
        <rFont val="Times New Roman"/>
        <family val="1"/>
      </rPr>
      <t xml:space="preserve">  </t>
    </r>
    <r>
      <rPr>
        <sz val="9"/>
        <rFont val="宋体"/>
        <family val="3"/>
        <charset val="134"/>
      </rPr>
      <t>人大事务</t>
    </r>
  </si>
  <si>
    <r>
      <rPr>
        <sz val="9"/>
        <rFont val="Times New Roman"/>
        <family val="1"/>
      </rPr>
      <t xml:space="preserve">    </t>
    </r>
    <r>
      <rPr>
        <sz val="9"/>
        <rFont val="宋体"/>
        <family val="3"/>
        <charset val="134"/>
      </rPr>
      <t>行政运行</t>
    </r>
  </si>
  <si>
    <r>
      <rPr>
        <sz val="9"/>
        <rFont val="Times New Roman"/>
        <family val="1"/>
      </rPr>
      <t xml:space="preserve">    </t>
    </r>
    <r>
      <rPr>
        <sz val="9"/>
        <rFont val="宋体"/>
        <family val="3"/>
        <charset val="134"/>
      </rPr>
      <t>一般行政管理事务</t>
    </r>
  </si>
  <si>
    <r>
      <rPr>
        <sz val="9"/>
        <rFont val="Times New Roman"/>
        <family val="1"/>
      </rPr>
      <t xml:space="preserve">    </t>
    </r>
    <r>
      <rPr>
        <sz val="9"/>
        <rFont val="宋体"/>
        <family val="3"/>
        <charset val="134"/>
      </rPr>
      <t>机关服务</t>
    </r>
  </si>
  <si>
    <r>
      <rPr>
        <sz val="9"/>
        <rFont val="Times New Roman"/>
        <family val="1"/>
      </rPr>
      <t xml:space="preserve">    </t>
    </r>
    <r>
      <rPr>
        <sz val="9"/>
        <rFont val="宋体"/>
        <family val="3"/>
        <charset val="134"/>
      </rPr>
      <t>人大会议</t>
    </r>
  </si>
  <si>
    <r>
      <rPr>
        <sz val="9"/>
        <rFont val="Times New Roman"/>
        <family val="1"/>
      </rPr>
      <t xml:space="preserve">    </t>
    </r>
    <r>
      <rPr>
        <sz val="9"/>
        <rFont val="宋体"/>
        <family val="3"/>
        <charset val="134"/>
      </rPr>
      <t>人大立法</t>
    </r>
  </si>
  <si>
    <r>
      <rPr>
        <sz val="9"/>
        <rFont val="Times New Roman"/>
        <family val="1"/>
      </rPr>
      <t xml:space="preserve">    </t>
    </r>
    <r>
      <rPr>
        <sz val="9"/>
        <rFont val="宋体"/>
        <family val="3"/>
        <charset val="134"/>
      </rPr>
      <t>人大代表履职能力提升</t>
    </r>
  </si>
  <si>
    <r>
      <rPr>
        <sz val="9"/>
        <rFont val="Times New Roman"/>
        <family val="1"/>
      </rPr>
      <t xml:space="preserve">    </t>
    </r>
    <r>
      <rPr>
        <sz val="9"/>
        <rFont val="宋体"/>
        <family val="3"/>
        <charset val="134"/>
      </rPr>
      <t>代表工作</t>
    </r>
  </si>
  <si>
    <r>
      <rPr>
        <sz val="9"/>
        <rFont val="Times New Roman"/>
        <family val="1"/>
      </rPr>
      <t xml:space="preserve">    </t>
    </r>
    <r>
      <rPr>
        <sz val="9"/>
        <rFont val="宋体"/>
        <family val="3"/>
        <charset val="134"/>
      </rPr>
      <t>其他人大事务支出</t>
    </r>
  </si>
  <si>
    <r>
      <rPr>
        <sz val="9"/>
        <rFont val="Times New Roman"/>
        <family val="1"/>
      </rPr>
      <t xml:space="preserve">  </t>
    </r>
    <r>
      <rPr>
        <sz val="9"/>
        <rFont val="宋体"/>
        <family val="3"/>
        <charset val="134"/>
      </rPr>
      <t>政协事务</t>
    </r>
  </si>
  <si>
    <r>
      <rPr>
        <sz val="9"/>
        <rFont val="Times New Roman"/>
        <family val="1"/>
      </rPr>
      <t xml:space="preserve">    </t>
    </r>
    <r>
      <rPr>
        <sz val="9"/>
        <rFont val="宋体"/>
        <family val="3"/>
        <charset val="134"/>
      </rPr>
      <t>政协会议</t>
    </r>
  </si>
  <si>
    <r>
      <rPr>
        <sz val="9"/>
        <rFont val="Times New Roman"/>
        <family val="1"/>
      </rPr>
      <t xml:space="preserve">    </t>
    </r>
    <r>
      <rPr>
        <sz val="9"/>
        <rFont val="宋体"/>
        <family val="3"/>
        <charset val="134"/>
      </rPr>
      <t>参政议政</t>
    </r>
  </si>
  <si>
    <r>
      <rPr>
        <sz val="9"/>
        <rFont val="Times New Roman"/>
        <family val="1"/>
      </rPr>
      <t xml:space="preserve">    </t>
    </r>
    <r>
      <rPr>
        <sz val="9"/>
        <rFont val="宋体"/>
        <family val="3"/>
        <charset val="134"/>
      </rPr>
      <t>其他政协事务支出</t>
    </r>
  </si>
  <si>
    <r>
      <rPr>
        <sz val="9"/>
        <rFont val="Times New Roman"/>
        <family val="1"/>
      </rPr>
      <t xml:space="preserve">  </t>
    </r>
    <r>
      <rPr>
        <sz val="9"/>
        <rFont val="宋体"/>
        <family val="3"/>
        <charset val="134"/>
      </rPr>
      <t>政府办公厅</t>
    </r>
    <r>
      <rPr>
        <sz val="9"/>
        <rFont val="Times New Roman"/>
        <family val="1"/>
      </rPr>
      <t>(</t>
    </r>
    <r>
      <rPr>
        <sz val="9"/>
        <rFont val="宋体"/>
        <family val="3"/>
        <charset val="134"/>
      </rPr>
      <t>室</t>
    </r>
    <r>
      <rPr>
        <sz val="9"/>
        <rFont val="Times New Roman"/>
        <family val="1"/>
      </rPr>
      <t>)</t>
    </r>
    <r>
      <rPr>
        <sz val="9"/>
        <rFont val="宋体"/>
        <family val="3"/>
        <charset val="134"/>
      </rPr>
      <t>及相关机构事务</t>
    </r>
  </si>
  <si>
    <r>
      <rPr>
        <sz val="9"/>
        <rFont val="Times New Roman"/>
        <family val="1"/>
      </rPr>
      <t xml:space="preserve">    </t>
    </r>
    <r>
      <rPr>
        <sz val="9"/>
        <rFont val="宋体"/>
        <family val="3"/>
        <charset val="134"/>
      </rPr>
      <t>信访事务</t>
    </r>
  </si>
  <si>
    <r>
      <rPr>
        <sz val="9"/>
        <rFont val="Times New Roman"/>
        <family val="1"/>
      </rPr>
      <t xml:space="preserve">     </t>
    </r>
    <r>
      <rPr>
        <sz val="9"/>
        <rFont val="宋体"/>
        <family val="3"/>
        <charset val="134"/>
      </rPr>
      <t>参事事务</t>
    </r>
  </si>
  <si>
    <r>
      <rPr>
        <sz val="9"/>
        <rFont val="Times New Roman"/>
        <family val="1"/>
      </rPr>
      <t xml:space="preserve">    </t>
    </r>
    <r>
      <rPr>
        <sz val="9"/>
        <rFont val="宋体"/>
        <family val="3"/>
        <charset val="134"/>
      </rPr>
      <t>其他政府办公厅</t>
    </r>
    <r>
      <rPr>
        <sz val="9"/>
        <rFont val="Times New Roman"/>
        <family val="1"/>
      </rPr>
      <t>(</t>
    </r>
    <r>
      <rPr>
        <sz val="9"/>
        <rFont val="宋体"/>
        <family val="3"/>
        <charset val="134"/>
      </rPr>
      <t>室</t>
    </r>
    <r>
      <rPr>
        <sz val="9"/>
        <rFont val="Times New Roman"/>
        <family val="1"/>
      </rPr>
      <t>)</t>
    </r>
    <r>
      <rPr>
        <sz val="9"/>
        <rFont val="宋体"/>
        <family val="3"/>
        <charset val="134"/>
      </rPr>
      <t>及相关机构事务支出</t>
    </r>
  </si>
  <si>
    <r>
      <rPr>
        <sz val="9"/>
        <rFont val="Times New Roman"/>
        <family val="1"/>
      </rPr>
      <t xml:space="preserve">  </t>
    </r>
    <r>
      <rPr>
        <sz val="9"/>
        <rFont val="宋体"/>
        <family val="3"/>
        <charset val="134"/>
      </rPr>
      <t>发展与改革事务</t>
    </r>
  </si>
  <si>
    <r>
      <rPr>
        <sz val="9"/>
        <rFont val="Times New Roman"/>
        <family val="1"/>
      </rPr>
      <t xml:space="preserve">    </t>
    </r>
    <r>
      <rPr>
        <sz val="9"/>
        <rFont val="宋体"/>
        <family val="3"/>
        <charset val="134"/>
      </rPr>
      <t>其他发展与改革事务支出</t>
    </r>
  </si>
  <si>
    <r>
      <rPr>
        <sz val="9"/>
        <rFont val="Times New Roman"/>
        <family val="1"/>
      </rPr>
      <t xml:space="preserve">  </t>
    </r>
    <r>
      <rPr>
        <sz val="9"/>
        <rFont val="宋体"/>
        <family val="3"/>
        <charset val="134"/>
      </rPr>
      <t>统计信息事务</t>
    </r>
  </si>
  <si>
    <r>
      <rPr>
        <sz val="10"/>
        <rFont val="Times New Roman"/>
        <family val="1"/>
      </rPr>
      <t xml:space="preserve">   </t>
    </r>
    <r>
      <rPr>
        <sz val="10"/>
        <rFont val="宋体"/>
        <family val="3"/>
        <charset val="134"/>
      </rPr>
      <t>专项统计业务</t>
    </r>
  </si>
  <si>
    <r>
      <rPr>
        <sz val="10"/>
        <rFont val="Times New Roman"/>
        <family val="1"/>
      </rPr>
      <t xml:space="preserve">   </t>
    </r>
    <r>
      <rPr>
        <sz val="10"/>
        <rFont val="宋体"/>
        <family val="3"/>
        <charset val="134"/>
      </rPr>
      <t>专项普查活动</t>
    </r>
  </si>
  <si>
    <r>
      <rPr>
        <sz val="9"/>
        <rFont val="Times New Roman"/>
        <family val="1"/>
      </rPr>
      <t xml:space="preserve">    </t>
    </r>
    <r>
      <rPr>
        <sz val="9"/>
        <rFont val="宋体"/>
        <family val="3"/>
        <charset val="134"/>
      </rPr>
      <t>统计抽样调查</t>
    </r>
  </si>
  <si>
    <r>
      <rPr>
        <sz val="9"/>
        <rFont val="Times New Roman"/>
        <family val="1"/>
      </rPr>
      <t xml:space="preserve">    </t>
    </r>
    <r>
      <rPr>
        <sz val="9"/>
        <rFont val="宋体"/>
        <family val="3"/>
        <charset val="134"/>
      </rPr>
      <t>其他统计信息事务支出</t>
    </r>
  </si>
  <si>
    <r>
      <rPr>
        <sz val="9"/>
        <rFont val="Times New Roman"/>
        <family val="1"/>
      </rPr>
      <t xml:space="preserve">  </t>
    </r>
    <r>
      <rPr>
        <sz val="9"/>
        <rFont val="宋体"/>
        <family val="3"/>
        <charset val="134"/>
      </rPr>
      <t>财政事务</t>
    </r>
  </si>
  <si>
    <r>
      <rPr>
        <sz val="9"/>
        <rFont val="Times New Roman"/>
        <family val="1"/>
      </rPr>
      <t xml:space="preserve">    </t>
    </r>
    <r>
      <rPr>
        <sz val="9"/>
        <rFont val="宋体"/>
        <family val="3"/>
        <charset val="134"/>
      </rPr>
      <t>信息化建设</t>
    </r>
  </si>
  <si>
    <r>
      <rPr>
        <sz val="9"/>
        <rFont val="Times New Roman"/>
        <family val="1"/>
      </rPr>
      <t xml:space="preserve">    </t>
    </r>
    <r>
      <rPr>
        <sz val="9"/>
        <rFont val="宋体"/>
        <family val="3"/>
        <charset val="134"/>
      </rPr>
      <t>其他财政事务支出</t>
    </r>
  </si>
  <si>
    <r>
      <rPr>
        <sz val="9"/>
        <rFont val="Times New Roman"/>
        <family val="1"/>
      </rPr>
      <t xml:space="preserve">  </t>
    </r>
    <r>
      <rPr>
        <sz val="9"/>
        <rFont val="宋体"/>
        <family val="3"/>
        <charset val="134"/>
      </rPr>
      <t>税收事务</t>
    </r>
  </si>
  <si>
    <r>
      <rPr>
        <sz val="10"/>
        <rFont val="Times New Roman"/>
        <family val="1"/>
      </rPr>
      <t xml:space="preserve">    </t>
    </r>
    <r>
      <rPr>
        <sz val="10"/>
        <rFont val="宋体"/>
        <family val="3"/>
        <charset val="134"/>
      </rPr>
      <t>行政运行</t>
    </r>
  </si>
  <si>
    <r>
      <rPr>
        <sz val="10"/>
        <rFont val="Times New Roman"/>
        <family val="1"/>
      </rPr>
      <t xml:space="preserve">    </t>
    </r>
    <r>
      <rPr>
        <sz val="10"/>
        <rFont val="宋体"/>
        <family val="3"/>
        <charset val="134"/>
      </rPr>
      <t>其他税收事务支出</t>
    </r>
  </si>
  <si>
    <r>
      <rPr>
        <sz val="9"/>
        <rFont val="Times New Roman"/>
        <family val="1"/>
      </rPr>
      <t xml:space="preserve">  </t>
    </r>
    <r>
      <rPr>
        <sz val="9"/>
        <rFont val="宋体"/>
        <family val="3"/>
        <charset val="134"/>
      </rPr>
      <t>审计事务</t>
    </r>
  </si>
  <si>
    <r>
      <rPr>
        <sz val="9"/>
        <rFont val="Times New Roman"/>
        <family val="1"/>
      </rPr>
      <t xml:space="preserve">    </t>
    </r>
    <r>
      <rPr>
        <sz val="9"/>
        <rFont val="宋体"/>
        <family val="3"/>
        <charset val="134"/>
      </rPr>
      <t>审计业务</t>
    </r>
  </si>
  <si>
    <r>
      <rPr>
        <sz val="10"/>
        <rFont val="Times New Roman"/>
        <family val="1"/>
      </rPr>
      <t xml:space="preserve">   </t>
    </r>
    <r>
      <rPr>
        <sz val="10"/>
        <rFont val="宋体"/>
        <family val="3"/>
        <charset val="134"/>
      </rPr>
      <t>事业运行</t>
    </r>
  </si>
  <si>
    <r>
      <rPr>
        <sz val="9"/>
        <rFont val="Times New Roman"/>
        <family val="1"/>
      </rPr>
      <t xml:space="preserve">    </t>
    </r>
    <r>
      <rPr>
        <sz val="9"/>
        <rFont val="宋体"/>
        <family val="3"/>
        <charset val="134"/>
      </rPr>
      <t>其他审计事务支出</t>
    </r>
  </si>
  <si>
    <r>
      <rPr>
        <sz val="9"/>
        <rFont val="Times New Roman"/>
        <family val="1"/>
      </rPr>
      <t xml:space="preserve">  </t>
    </r>
    <r>
      <rPr>
        <sz val="9"/>
        <rFont val="宋体"/>
        <family val="3"/>
        <charset val="134"/>
      </rPr>
      <t>纪检监察事务</t>
    </r>
  </si>
  <si>
    <r>
      <rPr>
        <sz val="9"/>
        <rFont val="Times New Roman"/>
        <family val="1"/>
      </rPr>
      <t xml:space="preserve">    </t>
    </r>
    <r>
      <rPr>
        <sz val="9"/>
        <rFont val="宋体"/>
        <family val="3"/>
        <charset val="134"/>
      </rPr>
      <t>大案要案查处</t>
    </r>
  </si>
  <si>
    <r>
      <rPr>
        <sz val="10"/>
        <rFont val="Times New Roman"/>
        <family val="1"/>
      </rPr>
      <t xml:space="preserve">   </t>
    </r>
    <r>
      <rPr>
        <sz val="10"/>
        <rFont val="宋体"/>
        <family val="3"/>
        <charset val="134"/>
      </rPr>
      <t>一般行政管理事务</t>
    </r>
  </si>
  <si>
    <r>
      <rPr>
        <sz val="9"/>
        <rFont val="Times New Roman"/>
        <family val="1"/>
      </rPr>
      <t xml:space="preserve">    </t>
    </r>
    <r>
      <rPr>
        <sz val="9"/>
        <rFont val="宋体"/>
        <family val="3"/>
        <charset val="134"/>
      </rPr>
      <t>其他纪检监察事务支出</t>
    </r>
  </si>
  <si>
    <r>
      <rPr>
        <sz val="9"/>
        <rFont val="Times New Roman"/>
        <family val="1"/>
      </rPr>
      <t xml:space="preserve">  </t>
    </r>
    <r>
      <rPr>
        <sz val="9"/>
        <rFont val="宋体"/>
        <family val="3"/>
        <charset val="134"/>
      </rPr>
      <t>商贸事务</t>
    </r>
  </si>
  <si>
    <r>
      <rPr>
        <sz val="9"/>
        <rFont val="Times New Roman"/>
        <family val="1"/>
      </rPr>
      <t xml:space="preserve">    </t>
    </r>
    <r>
      <rPr>
        <sz val="9"/>
        <rFont val="宋体"/>
        <family val="3"/>
        <charset val="134"/>
      </rPr>
      <t>招商引资</t>
    </r>
  </si>
  <si>
    <r>
      <rPr>
        <sz val="9"/>
        <rFont val="Times New Roman"/>
        <family val="1"/>
      </rPr>
      <t xml:space="preserve">    </t>
    </r>
    <r>
      <rPr>
        <sz val="9"/>
        <rFont val="宋体"/>
        <family val="3"/>
        <charset val="134"/>
      </rPr>
      <t>其他商贸事务支出</t>
    </r>
  </si>
  <si>
    <r>
      <rPr>
        <sz val="9"/>
        <rFont val="Times New Roman"/>
        <family val="1"/>
      </rPr>
      <t xml:space="preserve">  </t>
    </r>
    <r>
      <rPr>
        <sz val="9"/>
        <rFont val="宋体"/>
        <family val="3"/>
        <charset val="134"/>
      </rPr>
      <t>民族事务</t>
    </r>
  </si>
  <si>
    <r>
      <rPr>
        <sz val="9"/>
        <rFont val="Times New Roman"/>
        <family val="1"/>
      </rPr>
      <t xml:space="preserve">    </t>
    </r>
    <r>
      <rPr>
        <sz val="9"/>
        <rFont val="宋体"/>
        <family val="3"/>
        <charset val="134"/>
      </rPr>
      <t>民族工作专项</t>
    </r>
  </si>
  <si>
    <r>
      <rPr>
        <sz val="9"/>
        <rFont val="Times New Roman"/>
        <family val="1"/>
      </rPr>
      <t xml:space="preserve">    </t>
    </r>
    <r>
      <rPr>
        <sz val="9"/>
        <rFont val="宋体"/>
        <family val="3"/>
        <charset val="134"/>
      </rPr>
      <t>其他民族事务支出</t>
    </r>
  </si>
  <si>
    <r>
      <rPr>
        <sz val="9"/>
        <rFont val="Times New Roman"/>
        <family val="1"/>
      </rPr>
      <t xml:space="preserve">  </t>
    </r>
    <r>
      <rPr>
        <sz val="9"/>
        <rFont val="宋体"/>
        <family val="3"/>
        <charset val="134"/>
      </rPr>
      <t>档案事务</t>
    </r>
  </si>
  <si>
    <r>
      <rPr>
        <sz val="9"/>
        <rFont val="Times New Roman"/>
        <family val="1"/>
      </rPr>
      <t xml:space="preserve">    </t>
    </r>
    <r>
      <rPr>
        <sz val="9"/>
        <rFont val="宋体"/>
        <family val="3"/>
        <charset val="134"/>
      </rPr>
      <t>档案馆</t>
    </r>
  </si>
  <si>
    <r>
      <rPr>
        <sz val="9"/>
        <rFont val="Times New Roman"/>
        <family val="1"/>
      </rPr>
      <t xml:space="preserve">  </t>
    </r>
    <r>
      <rPr>
        <sz val="9"/>
        <rFont val="宋体"/>
        <family val="3"/>
        <charset val="134"/>
      </rPr>
      <t>民主党派及工商联事务</t>
    </r>
  </si>
  <si>
    <r>
      <rPr>
        <sz val="9"/>
        <rFont val="Times New Roman"/>
        <family val="1"/>
      </rPr>
      <t xml:space="preserve">    </t>
    </r>
    <r>
      <rPr>
        <sz val="9"/>
        <rFont val="宋体"/>
        <family val="3"/>
        <charset val="134"/>
      </rPr>
      <t>其他民主党派及工商联事务</t>
    </r>
  </si>
  <si>
    <r>
      <rPr>
        <sz val="9"/>
        <rFont val="Times New Roman"/>
        <family val="1"/>
      </rPr>
      <t xml:space="preserve">  </t>
    </r>
    <r>
      <rPr>
        <sz val="9"/>
        <rFont val="宋体"/>
        <family val="3"/>
        <charset val="134"/>
      </rPr>
      <t>群众团体事务</t>
    </r>
  </si>
  <si>
    <t xml:space="preserve">  工会事务</t>
  </si>
  <si>
    <r>
      <rPr>
        <sz val="9"/>
        <rFont val="Times New Roman"/>
        <family val="1"/>
      </rPr>
      <t xml:space="preserve">    </t>
    </r>
    <r>
      <rPr>
        <sz val="9"/>
        <rFont val="宋体"/>
        <family val="3"/>
        <charset val="134"/>
      </rPr>
      <t>其他群众团体事务支出</t>
    </r>
  </si>
  <si>
    <r>
      <rPr>
        <sz val="9"/>
        <rFont val="Times New Roman"/>
        <family val="1"/>
      </rPr>
      <t xml:space="preserve">  </t>
    </r>
    <r>
      <rPr>
        <sz val="9"/>
        <rFont val="宋体"/>
        <family val="3"/>
        <charset val="134"/>
      </rPr>
      <t>党委办公厅</t>
    </r>
    <r>
      <rPr>
        <sz val="9"/>
        <rFont val="Times New Roman"/>
        <family val="1"/>
      </rPr>
      <t>(</t>
    </r>
    <r>
      <rPr>
        <sz val="9"/>
        <rFont val="宋体"/>
        <family val="3"/>
        <charset val="134"/>
      </rPr>
      <t>室</t>
    </r>
    <r>
      <rPr>
        <sz val="9"/>
        <rFont val="Times New Roman"/>
        <family val="1"/>
      </rPr>
      <t>)</t>
    </r>
    <r>
      <rPr>
        <sz val="9"/>
        <rFont val="宋体"/>
        <family val="3"/>
        <charset val="134"/>
      </rPr>
      <t>及相关机构事务</t>
    </r>
  </si>
  <si>
    <r>
      <rPr>
        <sz val="10"/>
        <rFont val="Times New Roman"/>
        <family val="1"/>
      </rPr>
      <t xml:space="preserve">    </t>
    </r>
    <r>
      <rPr>
        <sz val="10"/>
        <rFont val="宋体"/>
        <family val="3"/>
        <charset val="134"/>
      </rPr>
      <t>专项业务</t>
    </r>
  </si>
  <si>
    <t xml:space="preserve">      事业运行</t>
  </si>
  <si>
    <r>
      <rPr>
        <sz val="9"/>
        <rFont val="Times New Roman"/>
        <family val="1"/>
      </rPr>
      <t xml:space="preserve">    </t>
    </r>
    <r>
      <rPr>
        <sz val="9"/>
        <rFont val="宋体"/>
        <family val="3"/>
        <charset val="134"/>
      </rPr>
      <t>其他党委办公厅（室）及相关机构事务支出</t>
    </r>
  </si>
  <si>
    <r>
      <rPr>
        <sz val="9"/>
        <rFont val="Times New Roman"/>
        <family val="1"/>
      </rPr>
      <t xml:space="preserve">  </t>
    </r>
    <r>
      <rPr>
        <sz val="9"/>
        <rFont val="宋体"/>
        <family val="3"/>
        <charset val="134"/>
      </rPr>
      <t>组织事务</t>
    </r>
  </si>
  <si>
    <t xml:space="preserve">  公务员事务</t>
  </si>
  <si>
    <r>
      <rPr>
        <sz val="9"/>
        <rFont val="Times New Roman"/>
        <family val="1"/>
      </rPr>
      <t xml:space="preserve">    </t>
    </r>
    <r>
      <rPr>
        <sz val="9"/>
        <rFont val="宋体"/>
        <family val="3"/>
        <charset val="134"/>
      </rPr>
      <t>其他组织事务支出</t>
    </r>
  </si>
  <si>
    <r>
      <rPr>
        <sz val="9"/>
        <rFont val="Times New Roman"/>
        <family val="1"/>
      </rPr>
      <t xml:space="preserve">  </t>
    </r>
    <r>
      <rPr>
        <sz val="9"/>
        <rFont val="宋体"/>
        <family val="3"/>
        <charset val="134"/>
      </rPr>
      <t>宣传事务</t>
    </r>
  </si>
  <si>
    <r>
      <rPr>
        <sz val="9"/>
        <rFont val="Times New Roman"/>
        <family val="1"/>
      </rPr>
      <t xml:space="preserve">    </t>
    </r>
    <r>
      <rPr>
        <sz val="9"/>
        <rFont val="宋体"/>
        <family val="3"/>
        <charset val="134"/>
      </rPr>
      <t>宣传管理</t>
    </r>
  </si>
  <si>
    <r>
      <rPr>
        <sz val="9"/>
        <rFont val="Times New Roman"/>
        <family val="1"/>
      </rPr>
      <t xml:space="preserve">    </t>
    </r>
    <r>
      <rPr>
        <sz val="9"/>
        <rFont val="宋体"/>
        <family val="3"/>
        <charset val="134"/>
      </rPr>
      <t>其他宣传事务支出</t>
    </r>
  </si>
  <si>
    <r>
      <rPr>
        <sz val="9"/>
        <rFont val="Times New Roman"/>
        <family val="1"/>
      </rPr>
      <t xml:space="preserve">  </t>
    </r>
    <r>
      <rPr>
        <sz val="9"/>
        <rFont val="宋体"/>
        <family val="3"/>
        <charset val="134"/>
      </rPr>
      <t>统战事务</t>
    </r>
  </si>
  <si>
    <r>
      <rPr>
        <sz val="9"/>
        <rFont val="Times New Roman"/>
        <family val="1"/>
      </rPr>
      <t xml:space="preserve">    </t>
    </r>
    <r>
      <rPr>
        <sz val="9"/>
        <rFont val="宋体"/>
        <family val="3"/>
        <charset val="134"/>
      </rPr>
      <t>宗教事务</t>
    </r>
  </si>
  <si>
    <t xml:space="preserve">      华侨事务</t>
  </si>
  <si>
    <r>
      <rPr>
        <sz val="9"/>
        <rFont val="Times New Roman"/>
        <family val="1"/>
      </rPr>
      <t xml:space="preserve">    </t>
    </r>
    <r>
      <rPr>
        <sz val="9"/>
        <rFont val="宋体"/>
        <family val="3"/>
        <charset val="134"/>
      </rPr>
      <t>其他统战事务支出</t>
    </r>
  </si>
  <si>
    <r>
      <rPr>
        <sz val="9"/>
        <rFont val="Times New Roman"/>
        <family val="1"/>
      </rPr>
      <t xml:space="preserve">  </t>
    </r>
    <r>
      <rPr>
        <sz val="9"/>
        <rFont val="宋体"/>
        <family val="3"/>
        <charset val="134"/>
      </rPr>
      <t>其他共产党事务支出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</si>
  <si>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其他共产党事务支出</t>
    </r>
    <r>
      <rPr>
        <sz val="9"/>
        <rFont val="Times New Roman"/>
        <family val="1"/>
      </rPr>
      <t>(</t>
    </r>
    <r>
      <rPr>
        <sz val="9"/>
        <rFont val="宋体"/>
        <family val="3"/>
        <charset val="134"/>
      </rPr>
      <t>项</t>
    </r>
    <r>
      <rPr>
        <sz val="9"/>
        <rFont val="Times New Roman"/>
        <family val="1"/>
      </rPr>
      <t>)</t>
    </r>
  </si>
  <si>
    <r>
      <rPr>
        <sz val="9"/>
        <rFont val="Times New Roman"/>
        <family val="1"/>
      </rPr>
      <t xml:space="preserve">  </t>
    </r>
    <r>
      <rPr>
        <sz val="9"/>
        <rFont val="宋体"/>
        <family val="3"/>
        <charset val="134"/>
      </rPr>
      <t>市场监督管理事务</t>
    </r>
  </si>
  <si>
    <r>
      <rPr>
        <sz val="9"/>
        <color indexed="8"/>
        <rFont val="Times New Roman"/>
        <family val="1"/>
      </rPr>
      <t xml:space="preserve">    </t>
    </r>
    <r>
      <rPr>
        <sz val="9"/>
        <color indexed="8"/>
        <rFont val="SimSun"/>
        <charset val="134"/>
      </rPr>
      <t>市场主体管理</t>
    </r>
  </si>
  <si>
    <r>
      <rPr>
        <sz val="9"/>
        <color indexed="8"/>
        <rFont val="Times New Roman"/>
        <family val="1"/>
      </rPr>
      <t xml:space="preserve">    </t>
    </r>
    <r>
      <rPr>
        <sz val="9"/>
        <color indexed="8"/>
        <rFont val="SimSun"/>
        <charset val="134"/>
      </rPr>
      <t>市场监管执法</t>
    </r>
  </si>
  <si>
    <r>
      <rPr>
        <sz val="9"/>
        <color indexed="8"/>
        <rFont val="Times New Roman"/>
        <family val="1"/>
      </rPr>
      <t xml:space="preserve">    </t>
    </r>
    <r>
      <rPr>
        <sz val="9"/>
        <color indexed="8"/>
        <rFont val="SimSun"/>
        <charset val="134"/>
      </rPr>
      <t>食品安全监管</t>
    </r>
  </si>
  <si>
    <r>
      <rPr>
        <sz val="9"/>
        <color indexed="8"/>
        <rFont val="Times New Roman"/>
        <family val="1"/>
      </rPr>
      <t xml:space="preserve">    </t>
    </r>
    <r>
      <rPr>
        <sz val="9"/>
        <color indexed="8"/>
        <rFont val="SimSun"/>
        <charset val="134"/>
      </rPr>
      <t>事业运行</t>
    </r>
  </si>
  <si>
    <r>
      <rPr>
        <sz val="9"/>
        <color indexed="8"/>
        <rFont val="Times New Roman"/>
        <family val="1"/>
      </rPr>
      <t xml:space="preserve">    </t>
    </r>
    <r>
      <rPr>
        <sz val="9"/>
        <color indexed="8"/>
        <rFont val="SimSun"/>
        <charset val="134"/>
      </rPr>
      <t>其他市场监督管理事务</t>
    </r>
  </si>
  <si>
    <t xml:space="preserve"> 社会工作事务</t>
  </si>
  <si>
    <t xml:space="preserve">   行政运行</t>
  </si>
  <si>
    <t xml:space="preserve">   一般行政管理事务</t>
  </si>
  <si>
    <t xml:space="preserve">   机关服务</t>
  </si>
  <si>
    <t xml:space="preserve">   专项业务</t>
  </si>
  <si>
    <t xml:space="preserve">   事业运行</t>
  </si>
  <si>
    <r>
      <rPr>
        <sz val="9"/>
        <rFont val="Times New Roman"/>
        <family val="1"/>
      </rPr>
      <t xml:space="preserve">      </t>
    </r>
    <r>
      <rPr>
        <sz val="9"/>
        <rFont val="宋体"/>
        <family val="3"/>
        <charset val="134"/>
      </rPr>
      <t>其他社会工作事务支出</t>
    </r>
  </si>
  <si>
    <t xml:space="preserve"> 信访事务</t>
  </si>
  <si>
    <t xml:space="preserve">  行政运行</t>
  </si>
  <si>
    <t xml:space="preserve">   信访业务</t>
  </si>
  <si>
    <r>
      <rPr>
        <sz val="9"/>
        <rFont val="Times New Roman"/>
        <family val="1"/>
      </rPr>
      <t xml:space="preserve">  </t>
    </r>
    <r>
      <rPr>
        <sz val="9"/>
        <rFont val="宋体"/>
        <family val="3"/>
        <charset val="134"/>
      </rPr>
      <t>其他一般公共服务支出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</si>
  <si>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其他一般公共服务支出</t>
    </r>
    <r>
      <rPr>
        <sz val="9"/>
        <rFont val="Times New Roman"/>
        <family val="1"/>
      </rPr>
      <t>(</t>
    </r>
    <r>
      <rPr>
        <sz val="9"/>
        <rFont val="宋体"/>
        <family val="3"/>
        <charset val="134"/>
      </rPr>
      <t>项</t>
    </r>
    <r>
      <rPr>
        <sz val="9"/>
        <rFont val="Times New Roman"/>
        <family val="1"/>
      </rPr>
      <t>)</t>
    </r>
  </si>
  <si>
    <r>
      <rPr>
        <b/>
        <sz val="9"/>
        <rFont val="宋体"/>
        <family val="3"/>
        <charset val="134"/>
      </rPr>
      <t>国防支出</t>
    </r>
  </si>
  <si>
    <r>
      <rPr>
        <sz val="9"/>
        <rFont val="Times New Roman"/>
        <family val="1"/>
      </rPr>
      <t xml:space="preserve">  </t>
    </r>
    <r>
      <rPr>
        <sz val="9"/>
        <rFont val="宋体"/>
        <family val="3"/>
        <charset val="134"/>
      </rPr>
      <t>国防动员</t>
    </r>
  </si>
  <si>
    <r>
      <rPr>
        <sz val="9"/>
        <rFont val="Times New Roman"/>
        <family val="1"/>
      </rPr>
      <t xml:space="preserve">    </t>
    </r>
    <r>
      <rPr>
        <sz val="9"/>
        <rFont val="宋体"/>
        <family val="3"/>
        <charset val="134"/>
      </rPr>
      <t>兵役征集</t>
    </r>
  </si>
  <si>
    <r>
      <rPr>
        <sz val="9"/>
        <rFont val="Times New Roman"/>
        <family val="1"/>
      </rPr>
      <t xml:space="preserve">    </t>
    </r>
    <r>
      <rPr>
        <sz val="9"/>
        <rFont val="宋体"/>
        <family val="3"/>
        <charset val="134"/>
      </rPr>
      <t>人民防空</t>
    </r>
  </si>
  <si>
    <r>
      <rPr>
        <sz val="9"/>
        <rFont val="Times New Roman"/>
        <family val="1"/>
      </rPr>
      <t xml:space="preserve">    </t>
    </r>
    <r>
      <rPr>
        <sz val="9"/>
        <rFont val="宋体"/>
        <family val="3"/>
        <charset val="134"/>
      </rPr>
      <t>国防教育</t>
    </r>
  </si>
  <si>
    <r>
      <rPr>
        <sz val="9"/>
        <rFont val="Times New Roman"/>
        <family val="1"/>
      </rPr>
      <t xml:space="preserve">    </t>
    </r>
    <r>
      <rPr>
        <sz val="9"/>
        <rFont val="宋体"/>
        <family val="3"/>
        <charset val="134"/>
      </rPr>
      <t>民兵</t>
    </r>
  </si>
  <si>
    <r>
      <rPr>
        <sz val="10"/>
        <rFont val="Times New Roman"/>
        <family val="1"/>
      </rPr>
      <t xml:space="preserve">    </t>
    </r>
    <r>
      <rPr>
        <sz val="10"/>
        <rFont val="宋体"/>
        <family val="3"/>
        <charset val="134"/>
      </rPr>
      <t>其他国防动员支出</t>
    </r>
  </si>
  <si>
    <r>
      <rPr>
        <sz val="9"/>
        <rFont val="Times New Roman"/>
        <family val="1"/>
      </rPr>
      <t xml:space="preserve">  </t>
    </r>
    <r>
      <rPr>
        <sz val="9"/>
        <rFont val="宋体"/>
        <family val="3"/>
        <charset val="134"/>
      </rPr>
      <t>其他国防支出</t>
    </r>
  </si>
  <si>
    <r>
      <rPr>
        <sz val="9"/>
        <rFont val="Times New Roman"/>
        <family val="1"/>
      </rPr>
      <t xml:space="preserve">    </t>
    </r>
    <r>
      <rPr>
        <sz val="9"/>
        <rFont val="宋体"/>
        <family val="3"/>
        <charset val="134"/>
      </rPr>
      <t>其他国防支出</t>
    </r>
  </si>
  <si>
    <r>
      <rPr>
        <b/>
        <sz val="9"/>
        <rFont val="宋体"/>
        <family val="3"/>
        <charset val="134"/>
      </rPr>
      <t>公共安全支出</t>
    </r>
  </si>
  <si>
    <r>
      <rPr>
        <sz val="9"/>
        <rFont val="Times New Roman"/>
        <family val="1"/>
      </rPr>
      <t xml:space="preserve">  </t>
    </r>
    <r>
      <rPr>
        <sz val="9"/>
        <rFont val="宋体"/>
        <family val="3"/>
        <charset val="134"/>
      </rPr>
      <t>武装警察部队</t>
    </r>
  </si>
  <si>
    <r>
      <rPr>
        <sz val="9"/>
        <color indexed="8"/>
        <rFont val="Times New Roman"/>
        <family val="1"/>
      </rPr>
      <t xml:space="preserve">    </t>
    </r>
    <r>
      <rPr>
        <sz val="9"/>
        <color indexed="8"/>
        <rFont val="SimSun"/>
        <charset val="134"/>
      </rPr>
      <t>武装警察部队</t>
    </r>
  </si>
  <si>
    <r>
      <rPr>
        <sz val="9"/>
        <rFont val="Times New Roman"/>
        <family val="1"/>
      </rPr>
      <t xml:space="preserve">  </t>
    </r>
    <r>
      <rPr>
        <sz val="9"/>
        <rFont val="宋体"/>
        <family val="3"/>
        <charset val="134"/>
      </rPr>
      <t>公安</t>
    </r>
  </si>
  <si>
    <r>
      <rPr>
        <sz val="9"/>
        <rFont val="Times New Roman"/>
        <family val="1"/>
      </rPr>
      <t xml:space="preserve">    </t>
    </r>
    <r>
      <rPr>
        <sz val="9"/>
        <rFont val="宋体"/>
        <family val="3"/>
        <charset val="134"/>
      </rPr>
      <t>执法办案</t>
    </r>
  </si>
  <si>
    <r>
      <rPr>
        <sz val="9"/>
        <rFont val="Times New Roman"/>
        <family val="1"/>
      </rPr>
      <t xml:space="preserve">    </t>
    </r>
    <r>
      <rPr>
        <sz val="9"/>
        <rFont val="宋体"/>
        <family val="3"/>
        <charset val="134"/>
      </rPr>
      <t>特别业务</t>
    </r>
  </si>
  <si>
    <r>
      <rPr>
        <sz val="9"/>
        <rFont val="Times New Roman"/>
        <family val="1"/>
      </rPr>
      <t xml:space="preserve">    </t>
    </r>
    <r>
      <rPr>
        <sz val="9"/>
        <rFont val="宋体"/>
        <family val="3"/>
        <charset val="134"/>
      </rPr>
      <t>其他公安支出</t>
    </r>
  </si>
  <si>
    <r>
      <rPr>
        <sz val="9"/>
        <rFont val="Times New Roman"/>
        <family val="1"/>
      </rPr>
      <t xml:space="preserve">  </t>
    </r>
    <r>
      <rPr>
        <sz val="9"/>
        <rFont val="宋体"/>
        <family val="3"/>
        <charset val="134"/>
      </rPr>
      <t>检察</t>
    </r>
  </si>
  <si>
    <t xml:space="preserve">  检查监督</t>
  </si>
  <si>
    <r>
      <rPr>
        <sz val="9"/>
        <rFont val="Times New Roman"/>
        <family val="1"/>
      </rPr>
      <t xml:space="preserve">    </t>
    </r>
    <r>
      <rPr>
        <sz val="9"/>
        <rFont val="宋体"/>
        <family val="3"/>
        <charset val="134"/>
      </rPr>
      <t>其他检察支出</t>
    </r>
  </si>
  <si>
    <r>
      <rPr>
        <sz val="9"/>
        <rFont val="Times New Roman"/>
        <family val="1"/>
      </rPr>
      <t xml:space="preserve">  </t>
    </r>
    <r>
      <rPr>
        <sz val="9"/>
        <rFont val="宋体"/>
        <family val="3"/>
        <charset val="134"/>
      </rPr>
      <t>法院</t>
    </r>
  </si>
  <si>
    <r>
      <rPr>
        <sz val="9"/>
        <color indexed="8"/>
        <rFont val="Times New Roman"/>
        <family val="1"/>
      </rPr>
      <t xml:space="preserve">    </t>
    </r>
    <r>
      <rPr>
        <sz val="9"/>
        <color indexed="8"/>
        <rFont val="SimSun"/>
        <charset val="134"/>
      </rPr>
      <t>案件审判</t>
    </r>
  </si>
  <si>
    <r>
      <rPr>
        <sz val="9"/>
        <rFont val="Times New Roman"/>
        <family val="1"/>
      </rPr>
      <t xml:space="preserve">    </t>
    </r>
    <r>
      <rPr>
        <sz val="9"/>
        <rFont val="宋体"/>
        <family val="3"/>
        <charset val="134"/>
      </rPr>
      <t>其他法院支出</t>
    </r>
  </si>
  <si>
    <r>
      <rPr>
        <sz val="9"/>
        <rFont val="Times New Roman"/>
        <family val="1"/>
      </rPr>
      <t xml:space="preserve">  </t>
    </r>
    <r>
      <rPr>
        <sz val="9"/>
        <rFont val="宋体"/>
        <family val="3"/>
        <charset val="134"/>
      </rPr>
      <t>司法</t>
    </r>
  </si>
  <si>
    <r>
      <rPr>
        <sz val="9"/>
        <rFont val="Times New Roman"/>
        <family val="1"/>
      </rPr>
      <t xml:space="preserve">    </t>
    </r>
    <r>
      <rPr>
        <sz val="9"/>
        <rFont val="宋体"/>
        <family val="3"/>
        <charset val="134"/>
      </rPr>
      <t>基层司法业务</t>
    </r>
  </si>
  <si>
    <r>
      <rPr>
        <sz val="9"/>
        <rFont val="Times New Roman"/>
        <family val="1"/>
      </rPr>
      <t xml:space="preserve">    </t>
    </r>
    <r>
      <rPr>
        <sz val="9"/>
        <rFont val="宋体"/>
        <family val="3"/>
        <charset val="134"/>
      </rPr>
      <t>普法宣传</t>
    </r>
  </si>
  <si>
    <t xml:space="preserve">      律师管理</t>
  </si>
  <si>
    <r>
      <rPr>
        <sz val="9"/>
        <rFont val="Times New Roman"/>
        <family val="1"/>
      </rPr>
      <t xml:space="preserve">    </t>
    </r>
    <r>
      <rPr>
        <sz val="9"/>
        <rFont val="宋体"/>
        <family val="3"/>
        <charset val="134"/>
      </rPr>
      <t>公共</t>
    </r>
    <r>
      <rPr>
        <sz val="9"/>
        <rFont val="宋体"/>
        <family val="3"/>
        <charset val="134"/>
      </rPr>
      <t>法律服务</t>
    </r>
  </si>
  <si>
    <r>
      <rPr>
        <sz val="9"/>
        <rFont val="Times New Roman"/>
        <family val="1"/>
      </rPr>
      <t xml:space="preserve">    </t>
    </r>
    <r>
      <rPr>
        <sz val="9"/>
        <rFont val="宋体"/>
        <family val="3"/>
        <charset val="134"/>
      </rPr>
      <t>社区矫正</t>
    </r>
  </si>
  <si>
    <r>
      <rPr>
        <sz val="9"/>
        <rFont val="Times New Roman"/>
        <family val="1"/>
      </rPr>
      <t xml:space="preserve">    </t>
    </r>
    <r>
      <rPr>
        <sz val="9"/>
        <rFont val="宋体"/>
        <family val="3"/>
        <charset val="134"/>
      </rPr>
      <t>其他司法支出</t>
    </r>
  </si>
  <si>
    <r>
      <rPr>
        <sz val="9"/>
        <rFont val="Times New Roman"/>
        <family val="1"/>
      </rPr>
      <t xml:space="preserve">  </t>
    </r>
    <r>
      <rPr>
        <sz val="9"/>
        <rFont val="宋体"/>
        <family val="3"/>
        <charset val="134"/>
      </rPr>
      <t>其他公共安全支出</t>
    </r>
  </si>
  <si>
    <r>
      <rPr>
        <sz val="9"/>
        <rFont val="Times New Roman"/>
        <family val="1"/>
      </rPr>
      <t xml:space="preserve">    </t>
    </r>
    <r>
      <rPr>
        <sz val="9"/>
        <rFont val="宋体"/>
        <family val="3"/>
        <charset val="134"/>
      </rPr>
      <t>国家司法救助支出</t>
    </r>
  </si>
  <si>
    <r>
      <rPr>
        <sz val="9"/>
        <rFont val="Times New Roman"/>
        <family val="1"/>
      </rPr>
      <t xml:space="preserve">    </t>
    </r>
    <r>
      <rPr>
        <sz val="9"/>
        <rFont val="宋体"/>
        <family val="3"/>
        <charset val="134"/>
      </rPr>
      <t>其他公共安全支出</t>
    </r>
  </si>
  <si>
    <r>
      <rPr>
        <b/>
        <sz val="9"/>
        <rFont val="宋体"/>
        <family val="3"/>
        <charset val="134"/>
      </rPr>
      <t>教育支出</t>
    </r>
  </si>
  <si>
    <r>
      <rPr>
        <sz val="9"/>
        <rFont val="Times New Roman"/>
        <family val="1"/>
      </rPr>
      <t xml:space="preserve">  </t>
    </r>
    <r>
      <rPr>
        <sz val="9"/>
        <rFont val="宋体"/>
        <family val="3"/>
        <charset val="134"/>
      </rPr>
      <t>教育管理事务</t>
    </r>
  </si>
  <si>
    <r>
      <rPr>
        <sz val="9"/>
        <rFont val="Times New Roman"/>
        <family val="1"/>
      </rPr>
      <t xml:space="preserve">    </t>
    </r>
    <r>
      <rPr>
        <sz val="9"/>
        <rFont val="宋体"/>
        <family val="3"/>
        <charset val="134"/>
      </rPr>
      <t>其他教育管理事务支出</t>
    </r>
  </si>
  <si>
    <r>
      <rPr>
        <sz val="9"/>
        <rFont val="Times New Roman"/>
        <family val="1"/>
      </rPr>
      <t xml:space="preserve">  </t>
    </r>
    <r>
      <rPr>
        <sz val="9"/>
        <rFont val="宋体"/>
        <family val="3"/>
        <charset val="134"/>
      </rPr>
      <t>普通教育</t>
    </r>
  </si>
  <si>
    <r>
      <rPr>
        <sz val="9"/>
        <rFont val="Times New Roman"/>
        <family val="1"/>
      </rPr>
      <t xml:space="preserve">    </t>
    </r>
    <r>
      <rPr>
        <sz val="9"/>
        <rFont val="宋体"/>
        <family val="3"/>
        <charset val="134"/>
      </rPr>
      <t>学前教育</t>
    </r>
  </si>
  <si>
    <r>
      <rPr>
        <sz val="9"/>
        <rFont val="Times New Roman"/>
        <family val="1"/>
      </rPr>
      <t xml:space="preserve">    </t>
    </r>
    <r>
      <rPr>
        <sz val="9"/>
        <rFont val="宋体"/>
        <family val="3"/>
        <charset val="134"/>
      </rPr>
      <t>小学教育</t>
    </r>
  </si>
  <si>
    <r>
      <rPr>
        <sz val="9"/>
        <rFont val="Times New Roman"/>
        <family val="1"/>
      </rPr>
      <t xml:space="preserve">    </t>
    </r>
    <r>
      <rPr>
        <sz val="9"/>
        <rFont val="宋体"/>
        <family val="3"/>
        <charset val="134"/>
      </rPr>
      <t>初中教育</t>
    </r>
  </si>
  <si>
    <r>
      <rPr>
        <sz val="9"/>
        <rFont val="Times New Roman"/>
        <family val="1"/>
      </rPr>
      <t xml:space="preserve">    </t>
    </r>
    <r>
      <rPr>
        <sz val="9"/>
        <rFont val="宋体"/>
        <family val="3"/>
        <charset val="134"/>
      </rPr>
      <t>高中教育</t>
    </r>
  </si>
  <si>
    <r>
      <rPr>
        <sz val="10"/>
        <rFont val="Times New Roman"/>
        <family val="1"/>
      </rPr>
      <t xml:space="preserve">   </t>
    </r>
    <r>
      <rPr>
        <sz val="10"/>
        <rFont val="宋体"/>
        <family val="3"/>
        <charset val="134"/>
      </rPr>
      <t>高等教育</t>
    </r>
  </si>
  <si>
    <r>
      <rPr>
        <sz val="9"/>
        <rFont val="Times New Roman"/>
        <family val="1"/>
      </rPr>
      <t xml:space="preserve">    </t>
    </r>
    <r>
      <rPr>
        <sz val="9"/>
        <rFont val="宋体"/>
        <family val="3"/>
        <charset val="134"/>
      </rPr>
      <t>其他普通教育支出</t>
    </r>
  </si>
  <si>
    <r>
      <rPr>
        <sz val="9"/>
        <rFont val="Times New Roman"/>
        <family val="1"/>
      </rPr>
      <t xml:space="preserve">  </t>
    </r>
    <r>
      <rPr>
        <sz val="9"/>
        <rFont val="宋体"/>
        <family val="3"/>
        <charset val="134"/>
      </rPr>
      <t>职业教育</t>
    </r>
  </si>
  <si>
    <r>
      <rPr>
        <sz val="9"/>
        <rFont val="Times New Roman"/>
        <family val="1"/>
      </rPr>
      <t xml:space="preserve">    </t>
    </r>
    <r>
      <rPr>
        <sz val="9"/>
        <rFont val="宋体"/>
        <family val="3"/>
        <charset val="134"/>
      </rPr>
      <t>中等职业教育</t>
    </r>
  </si>
  <si>
    <r>
      <rPr>
        <sz val="9"/>
        <rFont val="Times New Roman"/>
        <family val="1"/>
      </rPr>
      <t xml:space="preserve">  </t>
    </r>
    <r>
      <rPr>
        <sz val="9"/>
        <rFont val="宋体"/>
        <family val="3"/>
        <charset val="134"/>
      </rPr>
      <t>特殊教育</t>
    </r>
  </si>
  <si>
    <r>
      <rPr>
        <sz val="9"/>
        <rFont val="Times New Roman"/>
        <family val="1"/>
      </rPr>
      <t xml:space="preserve">    </t>
    </r>
    <r>
      <rPr>
        <sz val="9"/>
        <rFont val="宋体"/>
        <family val="3"/>
        <charset val="134"/>
      </rPr>
      <t>特殊学校教育</t>
    </r>
  </si>
  <si>
    <r>
      <rPr>
        <sz val="9"/>
        <rFont val="Times New Roman"/>
        <family val="1"/>
      </rPr>
      <t xml:space="preserve">  </t>
    </r>
    <r>
      <rPr>
        <sz val="9"/>
        <rFont val="宋体"/>
        <family val="3"/>
        <charset val="134"/>
      </rPr>
      <t>进修及培训</t>
    </r>
  </si>
  <si>
    <r>
      <rPr>
        <sz val="9"/>
        <rFont val="Times New Roman"/>
        <family val="1"/>
      </rPr>
      <t xml:space="preserve">    </t>
    </r>
    <r>
      <rPr>
        <sz val="9"/>
        <rFont val="宋体"/>
        <family val="3"/>
        <charset val="134"/>
      </rPr>
      <t>教师进修</t>
    </r>
  </si>
  <si>
    <r>
      <rPr>
        <sz val="9"/>
        <rFont val="Times New Roman"/>
        <family val="1"/>
      </rPr>
      <t xml:space="preserve">  </t>
    </r>
    <r>
      <rPr>
        <sz val="9"/>
        <rFont val="宋体"/>
        <family val="3"/>
        <charset val="134"/>
      </rPr>
      <t>教育费附加安排的支出</t>
    </r>
  </si>
  <si>
    <r>
      <rPr>
        <sz val="9"/>
        <rFont val="Times New Roman"/>
        <family val="1"/>
      </rPr>
      <t xml:space="preserve">   </t>
    </r>
    <r>
      <rPr>
        <sz val="9"/>
        <rFont val="宋体"/>
        <family val="3"/>
        <charset val="134"/>
      </rPr>
      <t>农村中小学校舍建设</t>
    </r>
  </si>
  <si>
    <r>
      <rPr>
        <sz val="9"/>
        <rFont val="Times New Roman"/>
        <family val="1"/>
      </rPr>
      <t xml:space="preserve">    </t>
    </r>
    <r>
      <rPr>
        <sz val="9"/>
        <rFont val="宋体"/>
        <family val="3"/>
        <charset val="134"/>
      </rPr>
      <t>其他教育费附加安排的支出</t>
    </r>
  </si>
  <si>
    <r>
      <rPr>
        <sz val="9"/>
        <rFont val="Times New Roman"/>
        <family val="1"/>
      </rPr>
      <t xml:space="preserve">  </t>
    </r>
    <r>
      <rPr>
        <sz val="9"/>
        <rFont val="宋体"/>
        <family val="3"/>
        <charset val="134"/>
      </rPr>
      <t>其他教育支出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</si>
  <si>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其他教育支出</t>
    </r>
    <r>
      <rPr>
        <sz val="9"/>
        <rFont val="Times New Roman"/>
        <family val="1"/>
      </rPr>
      <t>(</t>
    </r>
    <r>
      <rPr>
        <sz val="9"/>
        <rFont val="宋体"/>
        <family val="3"/>
        <charset val="134"/>
      </rPr>
      <t>项</t>
    </r>
    <r>
      <rPr>
        <sz val="9"/>
        <rFont val="Times New Roman"/>
        <family val="1"/>
      </rPr>
      <t>)</t>
    </r>
  </si>
  <si>
    <r>
      <rPr>
        <b/>
        <sz val="9"/>
        <rFont val="宋体"/>
        <family val="3"/>
        <charset val="134"/>
      </rPr>
      <t>科学技术支出</t>
    </r>
  </si>
  <si>
    <r>
      <rPr>
        <sz val="9"/>
        <rFont val="Times New Roman"/>
        <family val="1"/>
      </rPr>
      <t xml:space="preserve">  </t>
    </r>
    <r>
      <rPr>
        <sz val="9"/>
        <rFont val="宋体"/>
        <family val="3"/>
        <charset val="134"/>
      </rPr>
      <t>科学技术管理事务</t>
    </r>
  </si>
  <si>
    <r>
      <rPr>
        <sz val="9"/>
        <rFont val="Times New Roman"/>
        <family val="1"/>
      </rPr>
      <t xml:space="preserve">    </t>
    </r>
    <r>
      <rPr>
        <sz val="9"/>
        <rFont val="宋体"/>
        <family val="3"/>
        <charset val="134"/>
      </rPr>
      <t>其他科学技术管理事务支出</t>
    </r>
  </si>
  <si>
    <r>
      <rPr>
        <sz val="9"/>
        <rFont val="Times New Roman"/>
        <family val="1"/>
      </rPr>
      <t xml:space="preserve">  </t>
    </r>
    <r>
      <rPr>
        <sz val="9"/>
        <rFont val="宋体"/>
        <family val="3"/>
        <charset val="134"/>
      </rPr>
      <t>技术研究与开发</t>
    </r>
  </si>
  <si>
    <t xml:space="preserve">      共性技术研究与开发</t>
  </si>
  <si>
    <r>
      <rPr>
        <sz val="9"/>
        <color indexed="8"/>
        <rFont val="Times New Roman"/>
        <family val="1"/>
      </rPr>
      <t xml:space="preserve">    </t>
    </r>
    <r>
      <rPr>
        <sz val="9"/>
        <color indexed="8"/>
        <rFont val="SimSun"/>
        <charset val="134"/>
      </rPr>
      <t>其他技术研究与开发支出</t>
    </r>
  </si>
  <si>
    <r>
      <rPr>
        <sz val="9"/>
        <rFont val="Times New Roman"/>
        <family val="1"/>
      </rPr>
      <t xml:space="preserve">  </t>
    </r>
    <r>
      <rPr>
        <sz val="9"/>
        <rFont val="宋体"/>
        <family val="3"/>
        <charset val="134"/>
      </rPr>
      <t>科学技术普及</t>
    </r>
  </si>
  <si>
    <r>
      <rPr>
        <sz val="9"/>
        <rFont val="Times New Roman"/>
        <family val="1"/>
      </rPr>
      <t xml:space="preserve">    </t>
    </r>
    <r>
      <rPr>
        <sz val="9"/>
        <rFont val="宋体"/>
        <family val="3"/>
        <charset val="134"/>
      </rPr>
      <t>机构运行</t>
    </r>
  </si>
  <si>
    <r>
      <rPr>
        <sz val="9"/>
        <rFont val="Times New Roman"/>
        <family val="1"/>
      </rPr>
      <t xml:space="preserve">    </t>
    </r>
    <r>
      <rPr>
        <sz val="9"/>
        <rFont val="宋体"/>
        <family val="3"/>
        <charset val="134"/>
      </rPr>
      <t>科普活动</t>
    </r>
  </si>
  <si>
    <r>
      <rPr>
        <sz val="9"/>
        <rFont val="Times New Roman"/>
        <family val="1"/>
      </rPr>
      <t xml:space="preserve">    </t>
    </r>
    <r>
      <rPr>
        <sz val="9"/>
        <rFont val="宋体"/>
        <family val="3"/>
        <charset val="134"/>
      </rPr>
      <t>科技馆站</t>
    </r>
  </si>
  <si>
    <r>
      <rPr>
        <sz val="9"/>
        <rFont val="Times New Roman"/>
        <family val="1"/>
      </rPr>
      <t xml:space="preserve">    </t>
    </r>
    <r>
      <rPr>
        <sz val="9"/>
        <rFont val="宋体"/>
        <family val="3"/>
        <charset val="134"/>
      </rPr>
      <t>其他科学技术普及支出</t>
    </r>
  </si>
  <si>
    <r>
      <rPr>
        <sz val="9"/>
        <rFont val="Times New Roman"/>
        <family val="1"/>
      </rPr>
      <t xml:space="preserve">  </t>
    </r>
    <r>
      <rPr>
        <sz val="9"/>
        <rFont val="宋体"/>
        <family val="3"/>
        <charset val="134"/>
      </rPr>
      <t>其他科学技术支出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</si>
  <si>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其他科学技术支出</t>
    </r>
    <r>
      <rPr>
        <sz val="9"/>
        <rFont val="Times New Roman"/>
        <family val="1"/>
      </rPr>
      <t>(</t>
    </r>
    <r>
      <rPr>
        <sz val="9"/>
        <rFont val="宋体"/>
        <family val="3"/>
        <charset val="134"/>
      </rPr>
      <t>项</t>
    </r>
    <r>
      <rPr>
        <sz val="9"/>
        <rFont val="Times New Roman"/>
        <family val="1"/>
      </rPr>
      <t>)</t>
    </r>
  </si>
  <si>
    <r>
      <rPr>
        <b/>
        <sz val="9"/>
        <rFont val="宋体"/>
        <family val="3"/>
        <charset val="134"/>
      </rPr>
      <t>文化旅游体育与传媒支出</t>
    </r>
  </si>
  <si>
    <r>
      <rPr>
        <sz val="9"/>
        <color indexed="8"/>
        <rFont val="Times New Roman"/>
        <family val="1"/>
      </rPr>
      <t xml:space="preserve">  </t>
    </r>
    <r>
      <rPr>
        <sz val="9"/>
        <color indexed="8"/>
        <rFont val="SimSun"/>
        <charset val="134"/>
      </rPr>
      <t>文化和旅游</t>
    </r>
  </si>
  <si>
    <r>
      <rPr>
        <sz val="9"/>
        <color indexed="8"/>
        <rFont val="Times New Roman"/>
        <family val="1"/>
      </rPr>
      <t xml:space="preserve">    </t>
    </r>
    <r>
      <rPr>
        <sz val="9"/>
        <color indexed="8"/>
        <rFont val="SimSun"/>
        <charset val="134"/>
      </rPr>
      <t>行政运行</t>
    </r>
  </si>
  <si>
    <r>
      <rPr>
        <sz val="9"/>
        <color indexed="8"/>
        <rFont val="Times New Roman"/>
        <family val="1"/>
      </rPr>
      <t xml:space="preserve">    </t>
    </r>
    <r>
      <rPr>
        <sz val="9"/>
        <color indexed="8"/>
        <rFont val="SimSun"/>
        <charset val="134"/>
      </rPr>
      <t>图书馆</t>
    </r>
  </si>
  <si>
    <r>
      <rPr>
        <sz val="9"/>
        <color indexed="8"/>
        <rFont val="Times New Roman"/>
        <family val="1"/>
      </rPr>
      <t xml:space="preserve">    </t>
    </r>
    <r>
      <rPr>
        <sz val="9"/>
        <color indexed="8"/>
        <rFont val="SimSun"/>
        <charset val="134"/>
      </rPr>
      <t>群众文化</t>
    </r>
  </si>
  <si>
    <r>
      <rPr>
        <sz val="9"/>
        <color indexed="8"/>
        <rFont val="Times New Roman"/>
        <family val="1"/>
      </rPr>
      <t xml:space="preserve">    </t>
    </r>
    <r>
      <rPr>
        <sz val="9"/>
        <color indexed="8"/>
        <rFont val="SimSun"/>
        <charset val="134"/>
      </rPr>
      <t>文化创作与保护</t>
    </r>
  </si>
  <si>
    <r>
      <rPr>
        <sz val="10"/>
        <rFont val="Times New Roman"/>
        <family val="1"/>
      </rPr>
      <t xml:space="preserve">    </t>
    </r>
    <r>
      <rPr>
        <sz val="10"/>
        <rFont val="宋体"/>
        <family val="3"/>
        <charset val="134"/>
      </rPr>
      <t>文化活动</t>
    </r>
  </si>
  <si>
    <r>
      <rPr>
        <sz val="9"/>
        <color indexed="8"/>
        <rFont val="Times New Roman"/>
        <family val="1"/>
      </rPr>
      <t xml:space="preserve">    </t>
    </r>
    <r>
      <rPr>
        <sz val="9"/>
        <color indexed="8"/>
        <rFont val="SimSun"/>
        <charset val="134"/>
      </rPr>
      <t>其他文化和旅游支出</t>
    </r>
  </si>
  <si>
    <r>
      <rPr>
        <sz val="9"/>
        <rFont val="Times New Roman"/>
        <family val="1"/>
      </rPr>
      <t xml:space="preserve">  </t>
    </r>
    <r>
      <rPr>
        <sz val="9"/>
        <rFont val="宋体"/>
        <family val="3"/>
        <charset val="134"/>
      </rPr>
      <t>文物</t>
    </r>
  </si>
  <si>
    <r>
      <rPr>
        <sz val="9"/>
        <rFont val="Times New Roman"/>
        <family val="1"/>
      </rPr>
      <t xml:space="preserve">    </t>
    </r>
    <r>
      <rPr>
        <sz val="9"/>
        <rFont val="宋体"/>
        <family val="3"/>
        <charset val="134"/>
      </rPr>
      <t>文物保护</t>
    </r>
  </si>
  <si>
    <r>
      <rPr>
        <sz val="9"/>
        <rFont val="Times New Roman"/>
        <family val="1"/>
      </rPr>
      <t xml:space="preserve">    </t>
    </r>
    <r>
      <rPr>
        <sz val="9"/>
        <rFont val="宋体"/>
        <family val="3"/>
        <charset val="134"/>
      </rPr>
      <t>博物馆</t>
    </r>
  </si>
  <si>
    <r>
      <rPr>
        <sz val="9"/>
        <color indexed="8"/>
        <rFont val="Times New Roman"/>
        <family val="1"/>
      </rPr>
      <t xml:space="preserve">    </t>
    </r>
    <r>
      <rPr>
        <sz val="9"/>
        <color indexed="8"/>
        <rFont val="SimSun"/>
        <charset val="134"/>
      </rPr>
      <t>其他文物支出</t>
    </r>
  </si>
  <si>
    <r>
      <rPr>
        <sz val="9"/>
        <rFont val="Times New Roman"/>
        <family val="1"/>
      </rPr>
      <t xml:space="preserve">  </t>
    </r>
    <r>
      <rPr>
        <sz val="9"/>
        <rFont val="宋体"/>
        <family val="3"/>
        <charset val="134"/>
      </rPr>
      <t>体育</t>
    </r>
  </si>
  <si>
    <r>
      <rPr>
        <sz val="9"/>
        <rFont val="Times New Roman"/>
        <family val="1"/>
      </rPr>
      <t xml:space="preserve">    </t>
    </r>
    <r>
      <rPr>
        <sz val="9"/>
        <rFont val="宋体"/>
        <family val="3"/>
        <charset val="134"/>
      </rPr>
      <t>体育场馆</t>
    </r>
  </si>
  <si>
    <r>
      <rPr>
        <sz val="9"/>
        <color indexed="8"/>
        <rFont val="Times New Roman"/>
        <family val="1"/>
      </rPr>
      <t xml:space="preserve">  </t>
    </r>
    <r>
      <rPr>
        <sz val="9"/>
        <color indexed="8"/>
        <rFont val="SimSun"/>
        <charset val="134"/>
      </rPr>
      <t>新闻出版电影</t>
    </r>
  </si>
  <si>
    <r>
      <rPr>
        <sz val="9"/>
        <rFont val="Times New Roman"/>
        <family val="1"/>
      </rPr>
      <t xml:space="preserve">    </t>
    </r>
    <r>
      <rPr>
        <sz val="9"/>
        <rFont val="宋体"/>
        <family val="3"/>
        <charset val="134"/>
      </rPr>
      <t>电影</t>
    </r>
  </si>
  <si>
    <r>
      <rPr>
        <sz val="9"/>
        <color indexed="8"/>
        <rFont val="Times New Roman"/>
        <family val="1"/>
      </rPr>
      <t xml:space="preserve">  </t>
    </r>
    <r>
      <rPr>
        <sz val="9"/>
        <color indexed="8"/>
        <rFont val="SimSun"/>
        <charset val="134"/>
      </rPr>
      <t>广播电视</t>
    </r>
  </si>
  <si>
    <r>
      <rPr>
        <sz val="9"/>
        <rFont val="Times New Roman"/>
        <family val="1"/>
      </rPr>
      <t xml:space="preserve">    </t>
    </r>
    <r>
      <rPr>
        <sz val="9"/>
        <rFont val="宋体"/>
        <family val="3"/>
        <charset val="134"/>
      </rPr>
      <t>广播</t>
    </r>
  </si>
  <si>
    <r>
      <rPr>
        <sz val="9"/>
        <rFont val="Times New Roman"/>
        <family val="1"/>
      </rPr>
      <t xml:space="preserve">    </t>
    </r>
    <r>
      <rPr>
        <sz val="9"/>
        <rFont val="宋体"/>
        <family val="3"/>
        <charset val="134"/>
      </rPr>
      <t>广播电视事务</t>
    </r>
  </si>
  <si>
    <r>
      <rPr>
        <sz val="9"/>
        <color indexed="8"/>
        <rFont val="Times New Roman"/>
        <family val="1"/>
      </rPr>
      <t xml:space="preserve">    </t>
    </r>
    <r>
      <rPr>
        <sz val="9"/>
        <color indexed="8"/>
        <rFont val="SimSun"/>
        <charset val="134"/>
      </rPr>
      <t>其他广播电视支出</t>
    </r>
  </si>
  <si>
    <r>
      <rPr>
        <sz val="9"/>
        <rFont val="Times New Roman"/>
        <family val="1"/>
      </rPr>
      <t xml:space="preserve">  </t>
    </r>
    <r>
      <rPr>
        <sz val="9"/>
        <rFont val="宋体"/>
        <family val="3"/>
        <charset val="134"/>
      </rPr>
      <t>其他文化旅游体育与传媒支出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</si>
  <si>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宣传文化发展专项支出</t>
    </r>
  </si>
  <si>
    <r>
      <rPr>
        <sz val="9"/>
        <rFont val="Times New Roman"/>
        <family val="1"/>
      </rPr>
      <t xml:space="preserve">    </t>
    </r>
    <r>
      <rPr>
        <sz val="9"/>
        <rFont val="宋体"/>
        <family val="3"/>
        <charset val="134"/>
      </rPr>
      <t>文化产业发展专项支出</t>
    </r>
  </si>
  <si>
    <r>
      <rPr>
        <sz val="9"/>
        <rFont val="Times New Roman"/>
        <family val="1"/>
      </rPr>
      <t xml:space="preserve">    </t>
    </r>
    <r>
      <rPr>
        <sz val="9"/>
        <rFont val="宋体"/>
        <family val="3"/>
        <charset val="134"/>
      </rPr>
      <t>其他文化旅游体育与传媒支出</t>
    </r>
    <r>
      <rPr>
        <sz val="9"/>
        <rFont val="Times New Roman"/>
        <family val="1"/>
      </rPr>
      <t>(</t>
    </r>
    <r>
      <rPr>
        <sz val="9"/>
        <rFont val="宋体"/>
        <family val="3"/>
        <charset val="134"/>
      </rPr>
      <t>项</t>
    </r>
    <r>
      <rPr>
        <sz val="9"/>
        <rFont val="Times New Roman"/>
        <family val="1"/>
      </rPr>
      <t>)</t>
    </r>
  </si>
  <si>
    <r>
      <rPr>
        <b/>
        <sz val="9"/>
        <rFont val="宋体"/>
        <family val="3"/>
        <charset val="134"/>
      </rPr>
      <t>社会保障和就业支出</t>
    </r>
  </si>
  <si>
    <r>
      <rPr>
        <sz val="9"/>
        <rFont val="Times New Roman"/>
        <family val="1"/>
      </rPr>
      <t xml:space="preserve">  </t>
    </r>
    <r>
      <rPr>
        <sz val="9"/>
        <rFont val="宋体"/>
        <family val="3"/>
        <charset val="134"/>
      </rPr>
      <t>人力资源和社会保障管理事务</t>
    </r>
  </si>
  <si>
    <r>
      <rPr>
        <sz val="9"/>
        <rFont val="Times New Roman"/>
        <family val="1"/>
      </rPr>
      <t xml:space="preserve">    </t>
    </r>
    <r>
      <rPr>
        <sz val="9"/>
        <rFont val="宋体"/>
        <family val="3"/>
        <charset val="134"/>
      </rPr>
      <t>社会保险业务管理事务</t>
    </r>
  </si>
  <si>
    <r>
      <rPr>
        <sz val="9"/>
        <rFont val="Times New Roman"/>
        <family val="1"/>
      </rPr>
      <t xml:space="preserve">    </t>
    </r>
    <r>
      <rPr>
        <sz val="9"/>
        <rFont val="宋体"/>
        <family val="3"/>
        <charset val="134"/>
      </rPr>
      <t>社会保险经办机构</t>
    </r>
  </si>
  <si>
    <r>
      <rPr>
        <sz val="9"/>
        <rFont val="Times New Roman"/>
        <family val="1"/>
      </rPr>
      <t xml:space="preserve">    </t>
    </r>
    <r>
      <rPr>
        <sz val="9"/>
        <rFont val="宋体"/>
        <family val="3"/>
        <charset val="134"/>
      </rPr>
      <t>其他人力资源和社会保障管理事务支出</t>
    </r>
  </si>
  <si>
    <r>
      <rPr>
        <sz val="9"/>
        <rFont val="Times New Roman"/>
        <family val="1"/>
      </rPr>
      <t xml:space="preserve">  </t>
    </r>
    <r>
      <rPr>
        <sz val="9"/>
        <rFont val="宋体"/>
        <family val="3"/>
        <charset val="134"/>
      </rPr>
      <t>民政管理事务</t>
    </r>
  </si>
  <si>
    <r>
      <rPr>
        <sz val="9"/>
        <rFont val="Times New Roman"/>
        <family val="1"/>
      </rPr>
      <t xml:space="preserve">    </t>
    </r>
    <r>
      <rPr>
        <sz val="9"/>
        <rFont val="宋体"/>
        <family val="3"/>
        <charset val="134"/>
      </rPr>
      <t>社会组织管理</t>
    </r>
  </si>
  <si>
    <r>
      <rPr>
        <sz val="9"/>
        <rFont val="Times New Roman"/>
        <family val="1"/>
      </rPr>
      <t xml:space="preserve">    </t>
    </r>
    <r>
      <rPr>
        <sz val="9"/>
        <rFont val="宋体"/>
        <family val="3"/>
        <charset val="134"/>
      </rPr>
      <t>行政区划和地名管理</t>
    </r>
  </si>
  <si>
    <r>
      <rPr>
        <sz val="9"/>
        <rFont val="Times New Roman"/>
        <family val="1"/>
      </rPr>
      <t xml:space="preserve">    </t>
    </r>
    <r>
      <rPr>
        <sz val="9"/>
        <rFont val="宋体"/>
        <family val="3"/>
        <charset val="134"/>
      </rPr>
      <t>基层政权建设和社区治理</t>
    </r>
  </si>
  <si>
    <r>
      <rPr>
        <sz val="9"/>
        <rFont val="Times New Roman"/>
        <family val="1"/>
      </rPr>
      <t xml:space="preserve">    </t>
    </r>
    <r>
      <rPr>
        <sz val="9"/>
        <rFont val="宋体"/>
        <family val="3"/>
        <charset val="134"/>
      </rPr>
      <t>其他民政管理事务支出</t>
    </r>
  </si>
  <si>
    <r>
      <rPr>
        <sz val="9"/>
        <rFont val="Times New Roman"/>
        <family val="1"/>
      </rPr>
      <t xml:space="preserve">  </t>
    </r>
    <r>
      <rPr>
        <sz val="9"/>
        <rFont val="宋体"/>
        <family val="3"/>
        <charset val="134"/>
      </rPr>
      <t>行政事业单位养老支出</t>
    </r>
  </si>
  <si>
    <r>
      <rPr>
        <sz val="9"/>
        <rFont val="Times New Roman"/>
        <family val="1"/>
      </rPr>
      <t xml:space="preserve">    </t>
    </r>
    <r>
      <rPr>
        <sz val="9"/>
        <rFont val="宋体"/>
        <family val="3"/>
        <charset val="134"/>
      </rPr>
      <t>行政单位离退休</t>
    </r>
  </si>
  <si>
    <r>
      <rPr>
        <sz val="9"/>
        <rFont val="Times New Roman"/>
        <family val="1"/>
      </rPr>
      <t xml:space="preserve">    </t>
    </r>
    <r>
      <rPr>
        <sz val="9"/>
        <rFont val="宋体"/>
        <family val="3"/>
        <charset val="134"/>
      </rPr>
      <t>事业单位离退休</t>
    </r>
  </si>
  <si>
    <r>
      <rPr>
        <sz val="9"/>
        <rFont val="Times New Roman"/>
        <family val="1"/>
      </rPr>
      <t xml:space="preserve">    </t>
    </r>
    <r>
      <rPr>
        <sz val="9"/>
        <rFont val="宋体"/>
        <family val="3"/>
        <charset val="134"/>
      </rPr>
      <t>机关事业单位基本养老保险缴费支出</t>
    </r>
  </si>
  <si>
    <r>
      <rPr>
        <sz val="9"/>
        <rFont val="Times New Roman"/>
        <family val="1"/>
      </rPr>
      <t xml:space="preserve">    </t>
    </r>
    <r>
      <rPr>
        <sz val="9"/>
        <rFont val="宋体"/>
        <family val="3"/>
        <charset val="134"/>
      </rPr>
      <t>机关事业单位职业年金缴费支出</t>
    </r>
  </si>
  <si>
    <r>
      <rPr>
        <sz val="9"/>
        <rFont val="Times New Roman"/>
        <family val="1"/>
      </rPr>
      <t xml:space="preserve">    </t>
    </r>
    <r>
      <rPr>
        <sz val="9"/>
        <rFont val="宋体"/>
        <family val="3"/>
        <charset val="134"/>
      </rPr>
      <t>对机关事业单位基本养老保险基金的补助</t>
    </r>
  </si>
  <si>
    <r>
      <rPr>
        <sz val="9"/>
        <rFont val="Times New Roman"/>
        <family val="1"/>
      </rPr>
      <t xml:space="preserve">    </t>
    </r>
    <r>
      <rPr>
        <sz val="9"/>
        <rFont val="宋体"/>
        <family val="3"/>
        <charset val="134"/>
      </rPr>
      <t>其他行政事业单位离退休支出</t>
    </r>
  </si>
  <si>
    <t xml:space="preserve">    企业改革补助</t>
  </si>
  <si>
    <t xml:space="preserve">      其他企业改革发展补助</t>
  </si>
  <si>
    <r>
      <rPr>
        <sz val="9"/>
        <rFont val="Times New Roman"/>
        <family val="1"/>
      </rPr>
      <t xml:space="preserve">  </t>
    </r>
    <r>
      <rPr>
        <sz val="9"/>
        <rFont val="宋体"/>
        <family val="3"/>
        <charset val="134"/>
      </rPr>
      <t>就业补助</t>
    </r>
  </si>
  <si>
    <r>
      <rPr>
        <sz val="9"/>
        <rFont val="Times New Roman"/>
        <family val="1"/>
      </rPr>
      <t xml:space="preserve">    </t>
    </r>
    <r>
      <rPr>
        <sz val="9"/>
        <rFont val="宋体"/>
        <family val="3"/>
        <charset val="134"/>
      </rPr>
      <t>职业培训补贴</t>
    </r>
  </si>
  <si>
    <r>
      <rPr>
        <sz val="9"/>
        <color indexed="8"/>
        <rFont val="Times New Roman"/>
        <family val="1"/>
      </rPr>
      <t xml:space="preserve">    </t>
    </r>
    <r>
      <rPr>
        <sz val="9"/>
        <color indexed="8"/>
        <rFont val="SimSun"/>
        <charset val="134"/>
      </rPr>
      <t>公益性岗位补贴</t>
    </r>
  </si>
  <si>
    <r>
      <rPr>
        <sz val="9"/>
        <rFont val="Times New Roman"/>
        <family val="1"/>
      </rPr>
      <t xml:space="preserve">    </t>
    </r>
    <r>
      <rPr>
        <sz val="9"/>
        <rFont val="宋体"/>
        <family val="3"/>
        <charset val="134"/>
      </rPr>
      <t>就业见习补贴</t>
    </r>
  </si>
  <si>
    <t xml:space="preserve">      求职和创业补贴</t>
  </si>
  <si>
    <r>
      <rPr>
        <sz val="9"/>
        <rFont val="Times New Roman"/>
        <family val="1"/>
      </rPr>
      <t xml:space="preserve">    </t>
    </r>
    <r>
      <rPr>
        <sz val="9"/>
        <rFont val="宋体"/>
        <family val="3"/>
        <charset val="134"/>
      </rPr>
      <t>其他就业补助支出</t>
    </r>
  </si>
  <si>
    <r>
      <rPr>
        <sz val="9"/>
        <rFont val="Times New Roman"/>
        <family val="1"/>
      </rPr>
      <t xml:space="preserve">  </t>
    </r>
    <r>
      <rPr>
        <sz val="9"/>
        <rFont val="宋体"/>
        <family val="3"/>
        <charset val="134"/>
      </rPr>
      <t>抚恤</t>
    </r>
  </si>
  <si>
    <r>
      <rPr>
        <sz val="9"/>
        <rFont val="Times New Roman"/>
        <family val="1"/>
      </rPr>
      <t xml:space="preserve">    </t>
    </r>
    <r>
      <rPr>
        <sz val="9"/>
        <rFont val="宋体"/>
        <family val="3"/>
        <charset val="134"/>
      </rPr>
      <t>死亡抚恤</t>
    </r>
  </si>
  <si>
    <r>
      <rPr>
        <sz val="9"/>
        <rFont val="Times New Roman"/>
        <family val="1"/>
      </rPr>
      <t xml:space="preserve">    </t>
    </r>
    <r>
      <rPr>
        <sz val="9"/>
        <rFont val="宋体"/>
        <family val="3"/>
        <charset val="134"/>
      </rPr>
      <t>伤残抚恤</t>
    </r>
  </si>
  <si>
    <r>
      <rPr>
        <sz val="9"/>
        <rFont val="Times New Roman"/>
        <family val="1"/>
      </rPr>
      <t xml:space="preserve">    </t>
    </r>
    <r>
      <rPr>
        <sz val="9"/>
        <rFont val="宋体"/>
        <family val="3"/>
        <charset val="134"/>
      </rPr>
      <t>在乡复员、退伍军人生活补助</t>
    </r>
  </si>
  <si>
    <r>
      <rPr>
        <sz val="9"/>
        <rFont val="Times New Roman"/>
        <family val="1"/>
      </rPr>
      <t xml:space="preserve">    </t>
    </r>
    <r>
      <rPr>
        <sz val="9"/>
        <rFont val="宋体"/>
        <family val="3"/>
        <charset val="134"/>
      </rPr>
      <t>优抚事业单位支出</t>
    </r>
  </si>
  <si>
    <r>
      <rPr>
        <sz val="9"/>
        <rFont val="Times New Roman"/>
        <family val="1"/>
      </rPr>
      <t xml:space="preserve">    </t>
    </r>
    <r>
      <rPr>
        <sz val="9"/>
        <rFont val="宋体"/>
        <family val="3"/>
        <charset val="134"/>
      </rPr>
      <t>义务兵优待</t>
    </r>
  </si>
  <si>
    <r>
      <rPr>
        <sz val="9"/>
        <rFont val="Times New Roman"/>
        <family val="1"/>
      </rPr>
      <t xml:space="preserve">    </t>
    </r>
    <r>
      <rPr>
        <sz val="9"/>
        <rFont val="宋体"/>
        <family val="3"/>
        <charset val="134"/>
      </rPr>
      <t>其他优抚支出</t>
    </r>
  </si>
  <si>
    <r>
      <rPr>
        <sz val="9"/>
        <rFont val="Times New Roman"/>
        <family val="1"/>
      </rPr>
      <t xml:space="preserve">  </t>
    </r>
    <r>
      <rPr>
        <sz val="9"/>
        <rFont val="宋体"/>
        <family val="3"/>
        <charset val="134"/>
      </rPr>
      <t>退役安置</t>
    </r>
  </si>
  <si>
    <r>
      <rPr>
        <sz val="9"/>
        <rFont val="Times New Roman"/>
        <family val="1"/>
      </rPr>
      <t xml:space="preserve">    </t>
    </r>
    <r>
      <rPr>
        <sz val="9"/>
        <rFont val="宋体"/>
        <family val="3"/>
        <charset val="134"/>
      </rPr>
      <t>退役士兵安置</t>
    </r>
  </si>
  <si>
    <r>
      <rPr>
        <sz val="9"/>
        <rFont val="Times New Roman"/>
        <family val="1"/>
      </rPr>
      <t xml:space="preserve">    </t>
    </r>
    <r>
      <rPr>
        <sz val="9"/>
        <rFont val="宋体"/>
        <family val="3"/>
        <charset val="134"/>
      </rPr>
      <t>军队移交政府的离退休人员安置</t>
    </r>
  </si>
  <si>
    <r>
      <rPr>
        <sz val="9"/>
        <rFont val="Times New Roman"/>
        <family val="1"/>
      </rPr>
      <t xml:space="preserve">    </t>
    </r>
    <r>
      <rPr>
        <sz val="9"/>
        <rFont val="宋体"/>
        <family val="3"/>
        <charset val="134"/>
      </rPr>
      <t>军队移交政府离退休干部管理机构</t>
    </r>
  </si>
  <si>
    <r>
      <rPr>
        <sz val="9"/>
        <rFont val="Times New Roman"/>
        <family val="1"/>
      </rPr>
      <t xml:space="preserve">    </t>
    </r>
    <r>
      <rPr>
        <sz val="9"/>
        <rFont val="宋体"/>
        <family val="3"/>
        <charset val="134"/>
      </rPr>
      <t>退役士兵管理教育</t>
    </r>
  </si>
  <si>
    <r>
      <rPr>
        <sz val="9"/>
        <color indexed="8"/>
        <rFont val="Times New Roman"/>
        <family val="1"/>
      </rPr>
      <t xml:space="preserve">    </t>
    </r>
    <r>
      <rPr>
        <sz val="9"/>
        <color indexed="8"/>
        <rFont val="SimSun"/>
        <charset val="134"/>
      </rPr>
      <t>军队转业干部安置</t>
    </r>
  </si>
  <si>
    <r>
      <rPr>
        <sz val="9"/>
        <color indexed="8"/>
        <rFont val="Times New Roman"/>
        <family val="1"/>
      </rPr>
      <t xml:space="preserve">    </t>
    </r>
    <r>
      <rPr>
        <sz val="9"/>
        <color indexed="8"/>
        <rFont val="SimSun"/>
        <charset val="134"/>
      </rPr>
      <t>其他退役安置支出</t>
    </r>
  </si>
  <si>
    <r>
      <rPr>
        <sz val="9"/>
        <rFont val="Times New Roman"/>
        <family val="1"/>
      </rPr>
      <t xml:space="preserve">  </t>
    </r>
    <r>
      <rPr>
        <sz val="9"/>
        <rFont val="宋体"/>
        <family val="3"/>
        <charset val="134"/>
      </rPr>
      <t>社会福利</t>
    </r>
  </si>
  <si>
    <r>
      <rPr>
        <sz val="9"/>
        <rFont val="Times New Roman"/>
        <family val="1"/>
      </rPr>
      <t xml:space="preserve">    </t>
    </r>
    <r>
      <rPr>
        <sz val="9"/>
        <rFont val="宋体"/>
        <family val="3"/>
        <charset val="134"/>
      </rPr>
      <t>儿童福利</t>
    </r>
  </si>
  <si>
    <r>
      <rPr>
        <sz val="9"/>
        <rFont val="Times New Roman"/>
        <family val="1"/>
      </rPr>
      <t xml:space="preserve">    </t>
    </r>
    <r>
      <rPr>
        <sz val="9"/>
        <rFont val="宋体"/>
        <family val="3"/>
        <charset val="134"/>
      </rPr>
      <t>老年福利</t>
    </r>
  </si>
  <si>
    <r>
      <rPr>
        <sz val="9"/>
        <rFont val="Times New Roman"/>
        <family val="1"/>
      </rPr>
      <t xml:space="preserve">    </t>
    </r>
    <r>
      <rPr>
        <sz val="9"/>
        <rFont val="宋体"/>
        <family val="3"/>
        <charset val="134"/>
      </rPr>
      <t>殡葬</t>
    </r>
  </si>
  <si>
    <r>
      <rPr>
        <sz val="9"/>
        <rFont val="Times New Roman"/>
        <family val="1"/>
      </rPr>
      <t xml:space="preserve">    </t>
    </r>
    <r>
      <rPr>
        <sz val="9"/>
        <rFont val="宋体"/>
        <family val="3"/>
        <charset val="134"/>
      </rPr>
      <t>社会福利事业单位</t>
    </r>
  </si>
  <si>
    <r>
      <rPr>
        <sz val="10"/>
        <rFont val="Times New Roman"/>
        <family val="1"/>
      </rPr>
      <t xml:space="preserve">   </t>
    </r>
    <r>
      <rPr>
        <sz val="10"/>
        <rFont val="宋体"/>
        <family val="3"/>
        <charset val="134"/>
      </rPr>
      <t>养老服务</t>
    </r>
  </si>
  <si>
    <r>
      <rPr>
        <sz val="9"/>
        <rFont val="Times New Roman"/>
        <family val="1"/>
      </rPr>
      <t xml:space="preserve">  </t>
    </r>
    <r>
      <rPr>
        <sz val="9"/>
        <rFont val="宋体"/>
        <family val="3"/>
        <charset val="134"/>
      </rPr>
      <t>残疾人事业</t>
    </r>
  </si>
  <si>
    <r>
      <rPr>
        <sz val="9"/>
        <rFont val="Times New Roman"/>
        <family val="1"/>
      </rPr>
      <t xml:space="preserve">    </t>
    </r>
    <r>
      <rPr>
        <sz val="9"/>
        <rFont val="宋体"/>
        <family val="3"/>
        <charset val="134"/>
      </rPr>
      <t>残疾人康复</t>
    </r>
  </si>
  <si>
    <r>
      <rPr>
        <sz val="9"/>
        <rFont val="Times New Roman"/>
        <family val="1"/>
      </rPr>
      <t xml:space="preserve">    </t>
    </r>
    <r>
      <rPr>
        <sz val="9"/>
        <rFont val="宋体"/>
        <family val="3"/>
        <charset val="134"/>
      </rPr>
      <t>残疾人就业和扶贫</t>
    </r>
  </si>
  <si>
    <r>
      <rPr>
        <sz val="9"/>
        <rFont val="Times New Roman"/>
        <family val="1"/>
      </rPr>
      <t xml:space="preserve">    </t>
    </r>
    <r>
      <rPr>
        <sz val="9"/>
        <rFont val="宋体"/>
        <family val="3"/>
        <charset val="134"/>
      </rPr>
      <t>残疾人生活和护理补贴</t>
    </r>
  </si>
  <si>
    <r>
      <rPr>
        <sz val="9"/>
        <rFont val="Times New Roman"/>
        <family val="1"/>
      </rPr>
      <t xml:space="preserve">    </t>
    </r>
    <r>
      <rPr>
        <sz val="9"/>
        <rFont val="宋体"/>
        <family val="3"/>
        <charset val="134"/>
      </rPr>
      <t>其他残疾人事业支出</t>
    </r>
  </si>
  <si>
    <r>
      <rPr>
        <sz val="9"/>
        <rFont val="Times New Roman"/>
        <family val="1"/>
      </rPr>
      <t xml:space="preserve">  </t>
    </r>
    <r>
      <rPr>
        <sz val="9"/>
        <rFont val="宋体"/>
        <family val="3"/>
        <charset val="134"/>
      </rPr>
      <t>红十字事业</t>
    </r>
  </si>
  <si>
    <r>
      <rPr>
        <sz val="9"/>
        <rFont val="Times New Roman"/>
        <family val="1"/>
      </rPr>
      <t xml:space="preserve">    </t>
    </r>
    <r>
      <rPr>
        <sz val="9"/>
        <rFont val="宋体"/>
        <family val="3"/>
        <charset val="134"/>
      </rPr>
      <t>其他红十字事业支出</t>
    </r>
  </si>
  <si>
    <r>
      <rPr>
        <sz val="9"/>
        <rFont val="Times New Roman"/>
        <family val="1"/>
      </rPr>
      <t xml:space="preserve">  </t>
    </r>
    <r>
      <rPr>
        <sz val="9"/>
        <rFont val="宋体"/>
        <family val="3"/>
        <charset val="134"/>
      </rPr>
      <t>最低生活保障</t>
    </r>
  </si>
  <si>
    <r>
      <rPr>
        <sz val="9"/>
        <rFont val="Times New Roman"/>
        <family val="1"/>
      </rPr>
      <t xml:space="preserve">    </t>
    </r>
    <r>
      <rPr>
        <sz val="9"/>
        <rFont val="宋体"/>
        <family val="3"/>
        <charset val="134"/>
      </rPr>
      <t>城市最低生活保障金支出</t>
    </r>
  </si>
  <si>
    <r>
      <rPr>
        <sz val="9"/>
        <rFont val="Times New Roman"/>
        <family val="1"/>
      </rPr>
      <t xml:space="preserve">    </t>
    </r>
    <r>
      <rPr>
        <sz val="9"/>
        <rFont val="宋体"/>
        <family val="3"/>
        <charset val="134"/>
      </rPr>
      <t>农村最低生活保障金支出</t>
    </r>
  </si>
  <si>
    <r>
      <rPr>
        <sz val="9"/>
        <rFont val="Times New Roman"/>
        <family val="1"/>
      </rPr>
      <t xml:space="preserve">  </t>
    </r>
    <r>
      <rPr>
        <sz val="9"/>
        <rFont val="宋体"/>
        <family val="3"/>
        <charset val="134"/>
      </rPr>
      <t>临时救助</t>
    </r>
  </si>
  <si>
    <r>
      <rPr>
        <sz val="9"/>
        <rFont val="Times New Roman"/>
        <family val="1"/>
      </rPr>
      <t xml:space="preserve">    </t>
    </r>
    <r>
      <rPr>
        <sz val="9"/>
        <rFont val="宋体"/>
        <family val="3"/>
        <charset val="134"/>
      </rPr>
      <t>临时救助支出</t>
    </r>
  </si>
  <si>
    <r>
      <rPr>
        <sz val="9"/>
        <rFont val="Times New Roman"/>
        <family val="1"/>
      </rPr>
      <t xml:space="preserve">    </t>
    </r>
    <r>
      <rPr>
        <sz val="9"/>
        <rFont val="宋体"/>
        <family val="3"/>
        <charset val="134"/>
      </rPr>
      <t>流浪乞讨人员救助支出</t>
    </r>
  </si>
  <si>
    <r>
      <rPr>
        <sz val="9"/>
        <rFont val="Times New Roman"/>
        <family val="1"/>
      </rPr>
      <t xml:space="preserve">  </t>
    </r>
    <r>
      <rPr>
        <sz val="9"/>
        <rFont val="宋体"/>
        <family val="3"/>
        <charset val="134"/>
      </rPr>
      <t>特困人员救助供养</t>
    </r>
  </si>
  <si>
    <r>
      <rPr>
        <sz val="9"/>
        <rFont val="Times New Roman"/>
        <family val="1"/>
      </rPr>
      <t xml:space="preserve">    </t>
    </r>
    <r>
      <rPr>
        <sz val="9"/>
        <rFont val="宋体"/>
        <family val="3"/>
        <charset val="134"/>
      </rPr>
      <t>城市特困人员救助供养支出</t>
    </r>
  </si>
  <si>
    <r>
      <rPr>
        <sz val="9"/>
        <rFont val="Times New Roman"/>
        <family val="1"/>
      </rPr>
      <t xml:space="preserve">    </t>
    </r>
    <r>
      <rPr>
        <sz val="9"/>
        <rFont val="宋体"/>
        <family val="3"/>
        <charset val="134"/>
      </rPr>
      <t>农村特困人员救助供养支出</t>
    </r>
  </si>
  <si>
    <r>
      <rPr>
        <sz val="9"/>
        <rFont val="Times New Roman"/>
        <family val="1"/>
      </rPr>
      <t xml:space="preserve">  </t>
    </r>
    <r>
      <rPr>
        <sz val="9"/>
        <rFont val="宋体"/>
        <family val="3"/>
        <charset val="134"/>
      </rPr>
      <t>其他生活救助</t>
    </r>
  </si>
  <si>
    <r>
      <rPr>
        <sz val="9"/>
        <rFont val="Times New Roman"/>
        <family val="1"/>
      </rPr>
      <t xml:space="preserve">    </t>
    </r>
    <r>
      <rPr>
        <sz val="9"/>
        <rFont val="宋体"/>
        <family val="3"/>
        <charset val="134"/>
      </rPr>
      <t>其他农村生活救助</t>
    </r>
  </si>
  <si>
    <r>
      <rPr>
        <sz val="9"/>
        <rFont val="Times New Roman"/>
        <family val="1"/>
      </rPr>
      <t xml:space="preserve">  </t>
    </r>
    <r>
      <rPr>
        <sz val="9"/>
        <rFont val="宋体"/>
        <family val="3"/>
        <charset val="134"/>
      </rPr>
      <t>财政对基本养老保险基金的补助</t>
    </r>
  </si>
  <si>
    <r>
      <rPr>
        <sz val="9"/>
        <rFont val="Times New Roman"/>
        <family val="1"/>
      </rPr>
      <t xml:space="preserve">    </t>
    </r>
    <r>
      <rPr>
        <sz val="9"/>
        <rFont val="宋体"/>
        <family val="3"/>
        <charset val="134"/>
      </rPr>
      <t>财政对城乡居民基本养老保险基金的补助</t>
    </r>
  </si>
  <si>
    <r>
      <rPr>
        <sz val="9"/>
        <rFont val="Times New Roman"/>
        <family val="1"/>
      </rPr>
      <t xml:space="preserve">    </t>
    </r>
    <r>
      <rPr>
        <sz val="9"/>
        <rFont val="宋体"/>
        <family val="3"/>
        <charset val="134"/>
      </rPr>
      <t>财政对其他基本养老保险基金的补助</t>
    </r>
  </si>
  <si>
    <r>
      <rPr>
        <sz val="9"/>
        <color indexed="8"/>
        <rFont val="Times New Roman"/>
        <family val="1"/>
      </rPr>
      <t xml:space="preserve">  </t>
    </r>
    <r>
      <rPr>
        <sz val="9"/>
        <color indexed="8"/>
        <rFont val="SimSun"/>
        <charset val="134"/>
      </rPr>
      <t>退役军人管理事务</t>
    </r>
  </si>
  <si>
    <r>
      <rPr>
        <sz val="9"/>
        <color indexed="8"/>
        <rFont val="Times New Roman"/>
        <family val="1"/>
      </rPr>
      <t xml:space="preserve">    </t>
    </r>
    <r>
      <rPr>
        <sz val="9"/>
        <color indexed="8"/>
        <rFont val="SimSun"/>
        <charset val="134"/>
      </rPr>
      <t>拥军优属</t>
    </r>
  </si>
  <si>
    <r>
      <rPr>
        <sz val="9"/>
        <color indexed="8"/>
        <rFont val="Times New Roman"/>
        <family val="1"/>
      </rPr>
      <t xml:space="preserve">    </t>
    </r>
    <r>
      <rPr>
        <sz val="9"/>
        <color indexed="8"/>
        <rFont val="SimSun"/>
        <charset val="134"/>
      </rPr>
      <t>其他退役军人事务管理支出</t>
    </r>
  </si>
  <si>
    <t xml:space="preserve"> 财政代缴社会保险费支出</t>
  </si>
  <si>
    <t>财政代缴城乡居民基本养老保险费支出</t>
  </si>
  <si>
    <r>
      <rPr>
        <sz val="9"/>
        <rFont val="Times New Roman"/>
        <family val="1"/>
      </rPr>
      <t xml:space="preserve">  </t>
    </r>
    <r>
      <rPr>
        <sz val="9"/>
        <rFont val="宋体"/>
        <family val="3"/>
        <charset val="134"/>
      </rPr>
      <t>其他社会保障和就业支出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</si>
  <si>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其他社会保障和就业支出</t>
    </r>
    <r>
      <rPr>
        <sz val="9"/>
        <rFont val="Times New Roman"/>
        <family val="1"/>
      </rPr>
      <t>(</t>
    </r>
    <r>
      <rPr>
        <sz val="9"/>
        <rFont val="宋体"/>
        <family val="3"/>
        <charset val="134"/>
      </rPr>
      <t>项</t>
    </r>
    <r>
      <rPr>
        <sz val="9"/>
        <rFont val="Times New Roman"/>
        <family val="1"/>
      </rPr>
      <t>)</t>
    </r>
  </si>
  <si>
    <r>
      <rPr>
        <b/>
        <sz val="9"/>
        <color indexed="8"/>
        <rFont val="SimSun"/>
        <charset val="134"/>
      </rPr>
      <t>卫生健康支出</t>
    </r>
  </si>
  <si>
    <r>
      <rPr>
        <sz val="9"/>
        <color indexed="8"/>
        <rFont val="Times New Roman"/>
        <family val="1"/>
      </rPr>
      <t xml:space="preserve">  </t>
    </r>
    <r>
      <rPr>
        <sz val="9"/>
        <color indexed="8"/>
        <rFont val="SimSun"/>
        <charset val="134"/>
      </rPr>
      <t>卫生健康管理事务</t>
    </r>
  </si>
  <si>
    <r>
      <rPr>
        <sz val="9"/>
        <color indexed="8"/>
        <rFont val="Times New Roman"/>
        <family val="1"/>
      </rPr>
      <t xml:space="preserve">    </t>
    </r>
    <r>
      <rPr>
        <sz val="9"/>
        <color indexed="8"/>
        <rFont val="SimSun"/>
        <charset val="134"/>
      </rPr>
      <t>其他卫生健康管理事务支出</t>
    </r>
  </si>
  <si>
    <r>
      <rPr>
        <sz val="9"/>
        <rFont val="Times New Roman"/>
        <family val="1"/>
      </rPr>
      <t xml:space="preserve">  </t>
    </r>
    <r>
      <rPr>
        <sz val="9"/>
        <rFont val="宋体"/>
        <family val="3"/>
        <charset val="134"/>
      </rPr>
      <t>公立医院</t>
    </r>
  </si>
  <si>
    <r>
      <rPr>
        <sz val="9"/>
        <rFont val="Times New Roman"/>
        <family val="1"/>
      </rPr>
      <t xml:space="preserve">    </t>
    </r>
    <r>
      <rPr>
        <sz val="9"/>
        <rFont val="宋体"/>
        <family val="3"/>
        <charset val="134"/>
      </rPr>
      <t>综合医院</t>
    </r>
  </si>
  <si>
    <r>
      <rPr>
        <sz val="9"/>
        <rFont val="Times New Roman"/>
        <family val="1"/>
      </rPr>
      <t xml:space="preserve">    </t>
    </r>
    <r>
      <rPr>
        <sz val="9"/>
        <rFont val="宋体"/>
        <family val="3"/>
        <charset val="134"/>
      </rPr>
      <t>其他公立医院支出</t>
    </r>
  </si>
  <si>
    <r>
      <rPr>
        <sz val="9"/>
        <rFont val="Times New Roman"/>
        <family val="1"/>
      </rPr>
      <t xml:space="preserve">  </t>
    </r>
    <r>
      <rPr>
        <sz val="9"/>
        <rFont val="宋体"/>
        <family val="3"/>
        <charset val="134"/>
      </rPr>
      <t>基层医疗卫生机构</t>
    </r>
  </si>
  <si>
    <r>
      <rPr>
        <sz val="9"/>
        <rFont val="Times New Roman"/>
        <family val="1"/>
      </rPr>
      <t xml:space="preserve">    </t>
    </r>
    <r>
      <rPr>
        <sz val="9"/>
        <rFont val="宋体"/>
        <family val="3"/>
        <charset val="134"/>
      </rPr>
      <t>乡镇卫生院</t>
    </r>
  </si>
  <si>
    <r>
      <rPr>
        <sz val="9"/>
        <rFont val="Times New Roman"/>
        <family val="1"/>
      </rPr>
      <t xml:space="preserve">    </t>
    </r>
    <r>
      <rPr>
        <sz val="9"/>
        <rFont val="宋体"/>
        <family val="3"/>
        <charset val="134"/>
      </rPr>
      <t>其他基层医疗卫生机构支出</t>
    </r>
  </si>
  <si>
    <r>
      <rPr>
        <sz val="9"/>
        <rFont val="Times New Roman"/>
        <family val="1"/>
      </rPr>
      <t xml:space="preserve">  </t>
    </r>
    <r>
      <rPr>
        <sz val="9"/>
        <rFont val="宋体"/>
        <family val="3"/>
        <charset val="134"/>
      </rPr>
      <t>公共卫生</t>
    </r>
  </si>
  <si>
    <r>
      <rPr>
        <sz val="9"/>
        <rFont val="Times New Roman"/>
        <family val="1"/>
      </rPr>
      <t xml:space="preserve">    </t>
    </r>
    <r>
      <rPr>
        <sz val="9"/>
        <rFont val="宋体"/>
        <family val="3"/>
        <charset val="134"/>
      </rPr>
      <t>疾病预防控制机构</t>
    </r>
  </si>
  <si>
    <r>
      <rPr>
        <sz val="9"/>
        <rFont val="Times New Roman"/>
        <family val="1"/>
      </rPr>
      <t xml:space="preserve">    </t>
    </r>
    <r>
      <rPr>
        <sz val="9"/>
        <rFont val="宋体"/>
        <family val="3"/>
        <charset val="134"/>
      </rPr>
      <t>卫生监督机构</t>
    </r>
  </si>
  <si>
    <r>
      <rPr>
        <sz val="9"/>
        <rFont val="Times New Roman"/>
        <family val="1"/>
      </rPr>
      <t xml:space="preserve">    </t>
    </r>
    <r>
      <rPr>
        <sz val="9"/>
        <rFont val="宋体"/>
        <family val="3"/>
        <charset val="134"/>
      </rPr>
      <t>妇幼保健机构</t>
    </r>
  </si>
  <si>
    <r>
      <rPr>
        <sz val="9"/>
        <rFont val="Times New Roman"/>
        <family val="1"/>
      </rPr>
      <t xml:space="preserve">    </t>
    </r>
    <r>
      <rPr>
        <sz val="9"/>
        <rFont val="宋体"/>
        <family val="3"/>
        <charset val="134"/>
      </rPr>
      <t>其他专业公共卫生机构</t>
    </r>
  </si>
  <si>
    <r>
      <rPr>
        <sz val="9"/>
        <rFont val="Times New Roman"/>
        <family val="1"/>
      </rPr>
      <t xml:space="preserve">    </t>
    </r>
    <r>
      <rPr>
        <sz val="9"/>
        <rFont val="宋体"/>
        <family val="3"/>
        <charset val="134"/>
      </rPr>
      <t>基本公共卫生服务</t>
    </r>
  </si>
  <si>
    <r>
      <rPr>
        <sz val="9"/>
        <rFont val="Times New Roman"/>
        <family val="1"/>
      </rPr>
      <t xml:space="preserve">    </t>
    </r>
    <r>
      <rPr>
        <sz val="9"/>
        <rFont val="宋体"/>
        <family val="3"/>
        <charset val="134"/>
      </rPr>
      <t>重大公共卫生专项</t>
    </r>
  </si>
  <si>
    <r>
      <rPr>
        <sz val="9"/>
        <rFont val="Times New Roman"/>
        <family val="1"/>
      </rPr>
      <t xml:space="preserve">    </t>
    </r>
    <r>
      <rPr>
        <sz val="9"/>
        <rFont val="宋体"/>
        <family val="3"/>
        <charset val="134"/>
      </rPr>
      <t>突发公共卫生事件应急处理</t>
    </r>
  </si>
  <si>
    <r>
      <rPr>
        <sz val="9"/>
        <rFont val="Times New Roman"/>
        <family val="1"/>
      </rPr>
      <t xml:space="preserve">    </t>
    </r>
    <r>
      <rPr>
        <sz val="9"/>
        <rFont val="宋体"/>
        <family val="3"/>
        <charset val="134"/>
      </rPr>
      <t>其他公共卫生支出</t>
    </r>
  </si>
  <si>
    <r>
      <rPr>
        <sz val="9"/>
        <rFont val="Times New Roman"/>
        <family val="1"/>
      </rPr>
      <t xml:space="preserve">  </t>
    </r>
    <r>
      <rPr>
        <sz val="9"/>
        <rFont val="宋体"/>
        <family val="3"/>
        <charset val="134"/>
      </rPr>
      <t>中医药</t>
    </r>
  </si>
  <si>
    <r>
      <rPr>
        <sz val="9"/>
        <rFont val="Times New Roman"/>
        <family val="1"/>
      </rPr>
      <t xml:space="preserve">    </t>
    </r>
    <r>
      <rPr>
        <sz val="9"/>
        <rFont val="宋体"/>
        <family val="3"/>
        <charset val="134"/>
      </rPr>
      <t>中医</t>
    </r>
    <r>
      <rPr>
        <sz val="9"/>
        <rFont val="Times New Roman"/>
        <family val="1"/>
      </rPr>
      <t>(</t>
    </r>
    <r>
      <rPr>
        <sz val="9"/>
        <rFont val="宋体"/>
        <family val="3"/>
        <charset val="134"/>
      </rPr>
      <t>民族医</t>
    </r>
    <r>
      <rPr>
        <sz val="9"/>
        <rFont val="Times New Roman"/>
        <family val="1"/>
      </rPr>
      <t>)</t>
    </r>
    <r>
      <rPr>
        <sz val="9"/>
        <rFont val="宋体"/>
        <family val="3"/>
        <charset val="134"/>
      </rPr>
      <t>药专项</t>
    </r>
  </si>
  <si>
    <r>
      <rPr>
        <sz val="9"/>
        <rFont val="Times New Roman"/>
        <family val="1"/>
      </rPr>
      <t xml:space="preserve">  </t>
    </r>
    <r>
      <rPr>
        <sz val="9"/>
        <rFont val="宋体"/>
        <family val="3"/>
        <charset val="134"/>
      </rPr>
      <t>计划生育事务</t>
    </r>
  </si>
  <si>
    <r>
      <rPr>
        <sz val="9"/>
        <rFont val="Times New Roman"/>
        <family val="1"/>
      </rPr>
      <t xml:space="preserve">    </t>
    </r>
    <r>
      <rPr>
        <sz val="9"/>
        <rFont val="宋体"/>
        <family val="3"/>
        <charset val="134"/>
      </rPr>
      <t>其他计划生育事务支出</t>
    </r>
  </si>
  <si>
    <r>
      <rPr>
        <sz val="9"/>
        <rFont val="Times New Roman"/>
        <family val="1"/>
      </rPr>
      <t xml:space="preserve">  </t>
    </r>
    <r>
      <rPr>
        <sz val="9"/>
        <rFont val="宋体"/>
        <family val="3"/>
        <charset val="134"/>
      </rPr>
      <t>行政事业单位医疗</t>
    </r>
  </si>
  <si>
    <r>
      <rPr>
        <sz val="9"/>
        <rFont val="Times New Roman"/>
        <family val="1"/>
      </rPr>
      <t xml:space="preserve">    </t>
    </r>
    <r>
      <rPr>
        <sz val="9"/>
        <rFont val="宋体"/>
        <family val="3"/>
        <charset val="134"/>
      </rPr>
      <t>行政单位医疗</t>
    </r>
  </si>
  <si>
    <r>
      <rPr>
        <sz val="9"/>
        <rFont val="Times New Roman"/>
        <family val="1"/>
      </rPr>
      <t xml:space="preserve">    </t>
    </r>
    <r>
      <rPr>
        <sz val="9"/>
        <rFont val="宋体"/>
        <family val="3"/>
        <charset val="134"/>
      </rPr>
      <t>事业单位医疗</t>
    </r>
  </si>
  <si>
    <r>
      <rPr>
        <sz val="9"/>
        <rFont val="Times New Roman"/>
        <family val="1"/>
      </rPr>
      <t xml:space="preserve">    </t>
    </r>
    <r>
      <rPr>
        <sz val="9"/>
        <rFont val="宋体"/>
        <family val="3"/>
        <charset val="134"/>
      </rPr>
      <t>公务员医疗补助</t>
    </r>
  </si>
  <si>
    <r>
      <rPr>
        <sz val="9"/>
        <rFont val="Times New Roman"/>
        <family val="1"/>
      </rPr>
      <t xml:space="preserve">    </t>
    </r>
    <r>
      <rPr>
        <sz val="9"/>
        <rFont val="宋体"/>
        <family val="3"/>
        <charset val="134"/>
      </rPr>
      <t>其他行政事业单位医疗支出</t>
    </r>
  </si>
  <si>
    <r>
      <rPr>
        <sz val="9"/>
        <rFont val="Times New Roman"/>
        <family val="1"/>
      </rPr>
      <t xml:space="preserve">  </t>
    </r>
    <r>
      <rPr>
        <sz val="9"/>
        <rFont val="宋体"/>
        <family val="3"/>
        <charset val="134"/>
      </rPr>
      <t>财政对基本医疗保险基金的补助</t>
    </r>
  </si>
  <si>
    <r>
      <rPr>
        <sz val="10"/>
        <rFont val="Times New Roman"/>
        <family val="1"/>
      </rPr>
      <t xml:space="preserve">   </t>
    </r>
    <r>
      <rPr>
        <sz val="10"/>
        <rFont val="宋体"/>
        <family val="3"/>
        <charset val="134"/>
      </rPr>
      <t>财政对职工基本医疗保险基金的补助</t>
    </r>
  </si>
  <si>
    <r>
      <rPr>
        <sz val="9"/>
        <rFont val="Times New Roman"/>
        <family val="1"/>
      </rPr>
      <t xml:space="preserve">    </t>
    </r>
    <r>
      <rPr>
        <sz val="9"/>
        <rFont val="宋体"/>
        <family val="3"/>
        <charset val="134"/>
      </rPr>
      <t>财政对城乡居民基本医疗保险基金的补助</t>
    </r>
  </si>
  <si>
    <r>
      <rPr>
        <sz val="9"/>
        <rFont val="Times New Roman"/>
        <family val="1"/>
      </rPr>
      <t xml:space="preserve">  </t>
    </r>
    <r>
      <rPr>
        <sz val="9"/>
        <rFont val="宋体"/>
        <family val="3"/>
        <charset val="134"/>
      </rPr>
      <t>医疗救助</t>
    </r>
  </si>
  <si>
    <r>
      <rPr>
        <sz val="9"/>
        <rFont val="Times New Roman"/>
        <family val="1"/>
      </rPr>
      <t xml:space="preserve">    </t>
    </r>
    <r>
      <rPr>
        <sz val="9"/>
        <rFont val="宋体"/>
        <family val="3"/>
        <charset val="134"/>
      </rPr>
      <t>城乡医疗救助</t>
    </r>
  </si>
  <si>
    <r>
      <rPr>
        <sz val="9"/>
        <rFont val="Times New Roman"/>
        <family val="1"/>
      </rPr>
      <t xml:space="preserve">    </t>
    </r>
    <r>
      <rPr>
        <sz val="9"/>
        <rFont val="宋体"/>
        <family val="3"/>
        <charset val="134"/>
      </rPr>
      <t>其他医疗救助支出</t>
    </r>
  </si>
  <si>
    <r>
      <rPr>
        <sz val="9"/>
        <rFont val="Times New Roman"/>
        <family val="1"/>
      </rPr>
      <t xml:space="preserve">  </t>
    </r>
    <r>
      <rPr>
        <sz val="9"/>
        <rFont val="宋体"/>
        <family val="3"/>
        <charset val="134"/>
      </rPr>
      <t>优抚对象医疗</t>
    </r>
  </si>
  <si>
    <r>
      <rPr>
        <sz val="9"/>
        <rFont val="Times New Roman"/>
        <family val="1"/>
      </rPr>
      <t xml:space="preserve">   </t>
    </r>
    <r>
      <rPr>
        <sz val="9"/>
        <rFont val="宋体"/>
        <family val="3"/>
        <charset val="134"/>
      </rPr>
      <t>优抚对象医疗补助</t>
    </r>
  </si>
  <si>
    <r>
      <rPr>
        <sz val="9"/>
        <color indexed="8"/>
        <rFont val="Times New Roman"/>
        <family val="1"/>
      </rPr>
      <t xml:space="preserve">  </t>
    </r>
    <r>
      <rPr>
        <sz val="9"/>
        <color indexed="8"/>
        <rFont val="SimSun"/>
        <charset val="134"/>
      </rPr>
      <t>医疗保障管理事务</t>
    </r>
  </si>
  <si>
    <r>
      <rPr>
        <sz val="9"/>
        <color indexed="8"/>
        <rFont val="Times New Roman"/>
        <family val="1"/>
      </rPr>
      <t xml:space="preserve">    </t>
    </r>
    <r>
      <rPr>
        <sz val="9"/>
        <color indexed="8"/>
        <rFont val="SimSun"/>
        <charset val="134"/>
      </rPr>
      <t>医疗保障政策管理</t>
    </r>
  </si>
  <si>
    <r>
      <rPr>
        <sz val="9"/>
        <color indexed="8"/>
        <rFont val="Times New Roman"/>
        <family val="1"/>
      </rPr>
      <t xml:space="preserve">    </t>
    </r>
    <r>
      <rPr>
        <sz val="9"/>
        <color indexed="8"/>
        <rFont val="SimSun"/>
        <charset val="134"/>
      </rPr>
      <t>其他医疗保障管理事务支出</t>
    </r>
  </si>
  <si>
    <r>
      <rPr>
        <sz val="9"/>
        <color indexed="8"/>
        <rFont val="Times New Roman"/>
        <family val="1"/>
      </rPr>
      <t xml:space="preserve">  </t>
    </r>
    <r>
      <rPr>
        <sz val="9"/>
        <color indexed="8"/>
        <rFont val="SimSun"/>
        <charset val="134"/>
      </rPr>
      <t>老龄卫生健康事务</t>
    </r>
  </si>
  <si>
    <r>
      <rPr>
        <sz val="9"/>
        <color indexed="8"/>
        <rFont val="Times New Roman"/>
        <family val="1"/>
      </rPr>
      <t xml:space="preserve">    </t>
    </r>
    <r>
      <rPr>
        <sz val="9"/>
        <color indexed="8"/>
        <rFont val="SimSun"/>
        <charset val="134"/>
      </rPr>
      <t>老龄卫生健康事务</t>
    </r>
  </si>
  <si>
    <t xml:space="preserve">    中医药事务</t>
  </si>
  <si>
    <t xml:space="preserve">    托育服务</t>
  </si>
  <si>
    <t xml:space="preserve">      其他托育服务支出</t>
  </si>
  <si>
    <r>
      <rPr>
        <sz val="9"/>
        <rFont val="Times New Roman"/>
        <family val="1"/>
      </rPr>
      <t xml:space="preserve">  </t>
    </r>
    <r>
      <rPr>
        <sz val="9"/>
        <rFont val="宋体"/>
        <family val="3"/>
        <charset val="134"/>
      </rPr>
      <t>其他卫生健康支出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</si>
  <si>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其他卫生健康支出</t>
    </r>
    <r>
      <rPr>
        <sz val="9"/>
        <rFont val="Times New Roman"/>
        <family val="1"/>
      </rPr>
      <t>(</t>
    </r>
    <r>
      <rPr>
        <sz val="9"/>
        <rFont val="宋体"/>
        <family val="3"/>
        <charset val="134"/>
      </rPr>
      <t>项</t>
    </r>
    <r>
      <rPr>
        <sz val="9"/>
        <rFont val="Times New Roman"/>
        <family val="1"/>
      </rPr>
      <t>)</t>
    </r>
  </si>
  <si>
    <r>
      <rPr>
        <b/>
        <sz val="9"/>
        <rFont val="宋体"/>
        <family val="3"/>
        <charset val="134"/>
      </rPr>
      <t>节能环保支出</t>
    </r>
  </si>
  <si>
    <r>
      <rPr>
        <sz val="9"/>
        <rFont val="Times New Roman"/>
        <family val="1"/>
      </rPr>
      <t xml:space="preserve">  </t>
    </r>
    <r>
      <rPr>
        <sz val="9"/>
        <rFont val="宋体"/>
        <family val="3"/>
        <charset val="134"/>
      </rPr>
      <t>环境保护管理事务</t>
    </r>
  </si>
  <si>
    <r>
      <rPr>
        <sz val="9"/>
        <rFont val="Times New Roman"/>
        <family val="1"/>
      </rPr>
      <t xml:space="preserve">    </t>
    </r>
    <r>
      <rPr>
        <sz val="9"/>
        <rFont val="宋体"/>
        <family val="3"/>
        <charset val="134"/>
      </rPr>
      <t>环境保护法规、规划及标准</t>
    </r>
  </si>
  <si>
    <r>
      <rPr>
        <sz val="9"/>
        <rFont val="Times New Roman"/>
        <family val="1"/>
      </rPr>
      <t xml:space="preserve">    </t>
    </r>
    <r>
      <rPr>
        <sz val="9"/>
        <rFont val="宋体"/>
        <family val="3"/>
        <charset val="134"/>
      </rPr>
      <t>其他环境保护管理事务支出</t>
    </r>
  </si>
  <si>
    <r>
      <rPr>
        <sz val="9"/>
        <rFont val="Times New Roman"/>
        <family val="1"/>
      </rPr>
      <t xml:space="preserve">  </t>
    </r>
    <r>
      <rPr>
        <sz val="9"/>
        <rFont val="宋体"/>
        <family val="3"/>
        <charset val="134"/>
      </rPr>
      <t>环境监测与监察</t>
    </r>
  </si>
  <si>
    <r>
      <rPr>
        <sz val="9"/>
        <rFont val="Times New Roman"/>
        <family val="1"/>
      </rPr>
      <t xml:space="preserve">    </t>
    </r>
    <r>
      <rPr>
        <sz val="9"/>
        <rFont val="宋体"/>
        <family val="3"/>
        <charset val="134"/>
      </rPr>
      <t>其他环境监测与监察支出</t>
    </r>
  </si>
  <si>
    <r>
      <rPr>
        <sz val="9"/>
        <rFont val="Times New Roman"/>
        <family val="1"/>
      </rPr>
      <t xml:space="preserve">  </t>
    </r>
    <r>
      <rPr>
        <sz val="9"/>
        <rFont val="宋体"/>
        <family val="3"/>
        <charset val="134"/>
      </rPr>
      <t>污染防治</t>
    </r>
  </si>
  <si>
    <r>
      <rPr>
        <sz val="9"/>
        <rFont val="Times New Roman"/>
        <family val="1"/>
      </rPr>
      <t xml:space="preserve">    </t>
    </r>
    <r>
      <rPr>
        <sz val="9"/>
        <rFont val="宋体"/>
        <family val="3"/>
        <charset val="134"/>
      </rPr>
      <t>水体</t>
    </r>
  </si>
  <si>
    <r>
      <rPr>
        <sz val="9"/>
        <rFont val="Times New Roman"/>
        <family val="1"/>
      </rPr>
      <t xml:space="preserve">    </t>
    </r>
    <r>
      <rPr>
        <sz val="9"/>
        <rFont val="宋体"/>
        <family val="3"/>
        <charset val="134"/>
      </rPr>
      <t>固体废弃物与化学品</t>
    </r>
  </si>
  <si>
    <r>
      <rPr>
        <sz val="9"/>
        <rFont val="Times New Roman"/>
        <family val="1"/>
      </rPr>
      <t xml:space="preserve">    </t>
    </r>
    <r>
      <rPr>
        <sz val="9"/>
        <rFont val="宋体"/>
        <family val="3"/>
        <charset val="134"/>
      </rPr>
      <t>其他污染防治支出</t>
    </r>
  </si>
  <si>
    <r>
      <rPr>
        <sz val="9"/>
        <rFont val="Times New Roman"/>
        <family val="1"/>
      </rPr>
      <t xml:space="preserve">  </t>
    </r>
    <r>
      <rPr>
        <sz val="9"/>
        <rFont val="宋体"/>
        <family val="3"/>
        <charset val="134"/>
      </rPr>
      <t>自然生态保护</t>
    </r>
  </si>
  <si>
    <r>
      <rPr>
        <sz val="9"/>
        <rFont val="Times New Roman"/>
        <family val="1"/>
      </rPr>
      <t xml:space="preserve">    </t>
    </r>
    <r>
      <rPr>
        <sz val="9"/>
        <rFont val="宋体"/>
        <family val="3"/>
        <charset val="134"/>
      </rPr>
      <t>农村环境保护</t>
    </r>
  </si>
  <si>
    <r>
      <rPr>
        <sz val="9"/>
        <color indexed="8"/>
        <rFont val="Times New Roman"/>
        <family val="1"/>
      </rPr>
      <t xml:space="preserve">    </t>
    </r>
    <r>
      <rPr>
        <sz val="9"/>
        <color indexed="8"/>
        <rFont val="SimSun"/>
        <charset val="134"/>
      </rPr>
      <t>其他自然生态保护支出</t>
    </r>
  </si>
  <si>
    <r>
      <rPr>
        <sz val="9"/>
        <rFont val="Times New Roman"/>
        <family val="1"/>
      </rPr>
      <t xml:space="preserve">  </t>
    </r>
    <r>
      <rPr>
        <sz val="9"/>
        <rFont val="宋体"/>
        <family val="3"/>
        <charset val="134"/>
      </rPr>
      <t>天然林保护</t>
    </r>
  </si>
  <si>
    <r>
      <rPr>
        <sz val="9"/>
        <color indexed="8"/>
        <rFont val="Times New Roman"/>
        <family val="1"/>
      </rPr>
      <t xml:space="preserve">    </t>
    </r>
    <r>
      <rPr>
        <sz val="9"/>
        <color indexed="8"/>
        <rFont val="SimSun"/>
        <charset val="134"/>
      </rPr>
      <t>森林管护</t>
    </r>
  </si>
  <si>
    <r>
      <rPr>
        <sz val="9"/>
        <color indexed="8"/>
        <rFont val="Times New Roman"/>
        <family val="1"/>
      </rPr>
      <t xml:space="preserve">    </t>
    </r>
    <r>
      <rPr>
        <sz val="9"/>
        <color indexed="8"/>
        <rFont val="SimSun"/>
        <charset val="134"/>
      </rPr>
      <t>政策性社会性支出补助</t>
    </r>
  </si>
  <si>
    <r>
      <rPr>
        <sz val="9"/>
        <color indexed="8"/>
        <rFont val="Times New Roman"/>
        <family val="1"/>
      </rPr>
      <t xml:space="preserve">    </t>
    </r>
    <r>
      <rPr>
        <sz val="9"/>
        <color indexed="8"/>
        <rFont val="SimSun"/>
        <charset val="134"/>
      </rPr>
      <t>其他天然林保护支出</t>
    </r>
  </si>
  <si>
    <r>
      <rPr>
        <sz val="9"/>
        <rFont val="Times New Roman"/>
        <family val="1"/>
      </rPr>
      <t xml:space="preserve">  </t>
    </r>
    <r>
      <rPr>
        <sz val="9"/>
        <rFont val="宋体"/>
        <family val="3"/>
        <charset val="134"/>
      </rPr>
      <t>退耕还林还草</t>
    </r>
  </si>
  <si>
    <r>
      <rPr>
        <sz val="9"/>
        <rFont val="Times New Roman"/>
        <family val="1"/>
      </rPr>
      <t xml:space="preserve">    </t>
    </r>
    <r>
      <rPr>
        <sz val="9"/>
        <rFont val="宋体"/>
        <family val="3"/>
        <charset val="134"/>
      </rPr>
      <t>退耕现金</t>
    </r>
  </si>
  <si>
    <r>
      <rPr>
        <sz val="9"/>
        <rFont val="Times New Roman"/>
        <family val="1"/>
      </rPr>
      <t xml:space="preserve">    </t>
    </r>
    <r>
      <rPr>
        <sz val="9"/>
        <rFont val="宋体"/>
        <family val="3"/>
        <charset val="134"/>
      </rPr>
      <t>其他退耕还林支出</t>
    </r>
  </si>
  <si>
    <r>
      <rPr>
        <sz val="9"/>
        <rFont val="Times New Roman"/>
        <family val="1"/>
      </rPr>
      <t xml:space="preserve">  </t>
    </r>
    <r>
      <rPr>
        <sz val="9"/>
        <rFont val="宋体"/>
        <family val="3"/>
        <charset val="134"/>
      </rPr>
      <t>风沙荒漠治理</t>
    </r>
  </si>
  <si>
    <r>
      <rPr>
        <sz val="9"/>
        <rFont val="Times New Roman"/>
        <family val="1"/>
      </rPr>
      <t xml:space="preserve">    </t>
    </r>
    <r>
      <rPr>
        <sz val="9"/>
        <rFont val="宋体"/>
        <family val="3"/>
        <charset val="134"/>
      </rPr>
      <t>其他风沙荒漠治理支出</t>
    </r>
  </si>
  <si>
    <r>
      <rPr>
        <sz val="9"/>
        <rFont val="Times New Roman"/>
        <family val="1"/>
      </rPr>
      <t xml:space="preserve">  </t>
    </r>
    <r>
      <rPr>
        <sz val="9"/>
        <rFont val="宋体"/>
        <family val="3"/>
        <charset val="134"/>
      </rPr>
      <t>退牧还草</t>
    </r>
  </si>
  <si>
    <r>
      <rPr>
        <sz val="9"/>
        <rFont val="Times New Roman"/>
        <family val="1"/>
      </rPr>
      <t xml:space="preserve">    </t>
    </r>
    <r>
      <rPr>
        <sz val="9"/>
        <rFont val="宋体"/>
        <family val="3"/>
        <charset val="134"/>
      </rPr>
      <t>其他退牧还草支出</t>
    </r>
  </si>
  <si>
    <r>
      <rPr>
        <sz val="9"/>
        <rFont val="Times New Roman"/>
        <family val="1"/>
      </rPr>
      <t xml:space="preserve">  </t>
    </r>
    <r>
      <rPr>
        <sz val="9"/>
        <rFont val="宋体"/>
        <family val="3"/>
        <charset val="134"/>
      </rPr>
      <t>能源节约利用</t>
    </r>
  </si>
  <si>
    <r>
      <rPr>
        <sz val="9"/>
        <rFont val="Times New Roman"/>
        <family val="1"/>
      </rPr>
      <t xml:space="preserve">    </t>
    </r>
    <r>
      <rPr>
        <sz val="9"/>
        <rFont val="宋体"/>
        <family val="3"/>
        <charset val="134"/>
      </rPr>
      <t>能源节约利用</t>
    </r>
  </si>
  <si>
    <t xml:space="preserve">    能源管理事务</t>
  </si>
  <si>
    <t xml:space="preserve">      能源行业管理</t>
  </si>
  <si>
    <r>
      <rPr>
        <sz val="9"/>
        <rFont val="Times New Roman"/>
        <family val="1"/>
      </rPr>
      <t xml:space="preserve">  </t>
    </r>
    <r>
      <rPr>
        <sz val="9"/>
        <rFont val="宋体"/>
        <family val="3"/>
        <charset val="134"/>
      </rPr>
      <t>其他节能环保支出</t>
    </r>
  </si>
  <si>
    <r>
      <rPr>
        <sz val="9"/>
        <rFont val="Times New Roman"/>
        <family val="1"/>
      </rPr>
      <t xml:space="preserve">    </t>
    </r>
    <r>
      <rPr>
        <sz val="9"/>
        <rFont val="宋体"/>
        <family val="3"/>
        <charset val="134"/>
      </rPr>
      <t>其他节能环保支出</t>
    </r>
  </si>
  <si>
    <r>
      <rPr>
        <b/>
        <sz val="9"/>
        <rFont val="宋体"/>
        <family val="3"/>
        <charset val="134"/>
      </rPr>
      <t>城乡社区支出</t>
    </r>
  </si>
  <si>
    <r>
      <rPr>
        <sz val="9"/>
        <rFont val="Times New Roman"/>
        <family val="1"/>
      </rPr>
      <t xml:space="preserve">  </t>
    </r>
    <r>
      <rPr>
        <sz val="9"/>
        <rFont val="宋体"/>
        <family val="3"/>
        <charset val="134"/>
      </rPr>
      <t>城乡社区管理事务</t>
    </r>
  </si>
  <si>
    <r>
      <rPr>
        <sz val="9"/>
        <rFont val="Times New Roman"/>
        <family val="1"/>
      </rPr>
      <t xml:space="preserve">    </t>
    </r>
    <r>
      <rPr>
        <sz val="9"/>
        <rFont val="宋体"/>
        <family val="3"/>
        <charset val="134"/>
      </rPr>
      <t>城管执法</t>
    </r>
  </si>
  <si>
    <r>
      <rPr>
        <sz val="9"/>
        <rFont val="Times New Roman"/>
        <family val="1"/>
      </rPr>
      <t xml:space="preserve">    </t>
    </r>
    <r>
      <rPr>
        <sz val="9"/>
        <rFont val="宋体"/>
        <family val="3"/>
        <charset val="134"/>
      </rPr>
      <t>其他城乡社区管理事务支出</t>
    </r>
  </si>
  <si>
    <r>
      <rPr>
        <sz val="9"/>
        <rFont val="Times New Roman"/>
        <family val="1"/>
      </rPr>
      <t xml:space="preserve">  </t>
    </r>
    <r>
      <rPr>
        <sz val="9"/>
        <rFont val="宋体"/>
        <family val="3"/>
        <charset val="134"/>
      </rPr>
      <t>城乡社区规划与管理</t>
    </r>
  </si>
  <si>
    <r>
      <rPr>
        <sz val="9"/>
        <rFont val="Times New Roman"/>
        <family val="1"/>
      </rPr>
      <t xml:space="preserve">    </t>
    </r>
    <r>
      <rPr>
        <sz val="9"/>
        <rFont val="宋体"/>
        <family val="3"/>
        <charset val="134"/>
      </rPr>
      <t>城乡社区规划与管理</t>
    </r>
  </si>
  <si>
    <r>
      <rPr>
        <sz val="9"/>
        <rFont val="Times New Roman"/>
        <family val="1"/>
      </rPr>
      <t xml:space="preserve">  </t>
    </r>
    <r>
      <rPr>
        <sz val="9"/>
        <rFont val="宋体"/>
        <family val="3"/>
        <charset val="134"/>
      </rPr>
      <t>城乡社区公共设施</t>
    </r>
  </si>
  <si>
    <r>
      <rPr>
        <sz val="9"/>
        <rFont val="Times New Roman"/>
        <family val="1"/>
      </rPr>
      <t xml:space="preserve">    </t>
    </r>
    <r>
      <rPr>
        <sz val="9"/>
        <rFont val="宋体"/>
        <family val="3"/>
        <charset val="134"/>
      </rPr>
      <t>小城镇基础设施建设</t>
    </r>
  </si>
  <si>
    <r>
      <rPr>
        <sz val="9"/>
        <rFont val="Times New Roman"/>
        <family val="1"/>
      </rPr>
      <t xml:space="preserve">    </t>
    </r>
    <r>
      <rPr>
        <sz val="9"/>
        <rFont val="宋体"/>
        <family val="3"/>
        <charset val="134"/>
      </rPr>
      <t>其他城乡社区公共设施支出</t>
    </r>
  </si>
  <si>
    <r>
      <rPr>
        <sz val="9"/>
        <rFont val="Times New Roman"/>
        <family val="1"/>
      </rPr>
      <t xml:space="preserve">  </t>
    </r>
    <r>
      <rPr>
        <sz val="9"/>
        <rFont val="宋体"/>
        <family val="3"/>
        <charset val="134"/>
      </rPr>
      <t>城乡社区环境卫生</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</si>
  <si>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城乡社区环境卫生</t>
    </r>
    <r>
      <rPr>
        <sz val="9"/>
        <rFont val="Times New Roman"/>
        <family val="1"/>
      </rPr>
      <t>(</t>
    </r>
    <r>
      <rPr>
        <sz val="9"/>
        <rFont val="宋体"/>
        <family val="3"/>
        <charset val="134"/>
      </rPr>
      <t>项</t>
    </r>
    <r>
      <rPr>
        <sz val="9"/>
        <rFont val="Times New Roman"/>
        <family val="1"/>
      </rPr>
      <t>)</t>
    </r>
  </si>
  <si>
    <r>
      <rPr>
        <sz val="9"/>
        <rFont val="Times New Roman"/>
        <family val="1"/>
      </rPr>
      <t xml:space="preserve">  </t>
    </r>
    <r>
      <rPr>
        <sz val="9"/>
        <rFont val="宋体"/>
        <family val="3"/>
        <charset val="134"/>
      </rPr>
      <t>其他城乡社区支出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</si>
  <si>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其他城乡社区支出</t>
    </r>
    <r>
      <rPr>
        <sz val="9"/>
        <rFont val="Times New Roman"/>
        <family val="1"/>
      </rPr>
      <t>(</t>
    </r>
    <r>
      <rPr>
        <sz val="9"/>
        <rFont val="宋体"/>
        <family val="3"/>
        <charset val="134"/>
      </rPr>
      <t>项</t>
    </r>
    <r>
      <rPr>
        <sz val="9"/>
        <rFont val="Times New Roman"/>
        <family val="1"/>
      </rPr>
      <t>)</t>
    </r>
  </si>
  <si>
    <r>
      <rPr>
        <b/>
        <sz val="9"/>
        <rFont val="宋体"/>
        <family val="3"/>
        <charset val="134"/>
      </rPr>
      <t>农林水支出</t>
    </r>
  </si>
  <si>
    <r>
      <rPr>
        <sz val="9"/>
        <rFont val="Times New Roman"/>
        <family val="1"/>
      </rPr>
      <t xml:space="preserve">  </t>
    </r>
    <r>
      <rPr>
        <sz val="9"/>
        <rFont val="宋体"/>
        <family val="3"/>
        <charset val="134"/>
      </rPr>
      <t>农业</t>
    </r>
  </si>
  <si>
    <r>
      <rPr>
        <sz val="9"/>
        <rFont val="Times New Roman"/>
        <family val="1"/>
      </rPr>
      <t xml:space="preserve">    </t>
    </r>
    <r>
      <rPr>
        <sz val="9"/>
        <rFont val="宋体"/>
        <family val="3"/>
        <charset val="134"/>
      </rPr>
      <t>事业运行</t>
    </r>
  </si>
  <si>
    <r>
      <rPr>
        <sz val="9"/>
        <rFont val="Times New Roman"/>
        <family val="1"/>
      </rPr>
      <t xml:space="preserve">    </t>
    </r>
    <r>
      <rPr>
        <sz val="9"/>
        <rFont val="宋体"/>
        <family val="3"/>
        <charset val="134"/>
      </rPr>
      <t>科技转化与推广服务</t>
    </r>
  </si>
  <si>
    <r>
      <rPr>
        <sz val="9"/>
        <rFont val="Times New Roman"/>
        <family val="1"/>
      </rPr>
      <t xml:space="preserve">    </t>
    </r>
    <r>
      <rPr>
        <sz val="9"/>
        <rFont val="宋体"/>
        <family val="3"/>
        <charset val="134"/>
      </rPr>
      <t>病虫害控制</t>
    </r>
  </si>
  <si>
    <r>
      <rPr>
        <sz val="9"/>
        <rFont val="Times New Roman"/>
        <family val="1"/>
      </rPr>
      <t xml:space="preserve">    </t>
    </r>
    <r>
      <rPr>
        <sz val="9"/>
        <rFont val="宋体"/>
        <family val="3"/>
        <charset val="134"/>
      </rPr>
      <t>农产品质量安全</t>
    </r>
  </si>
  <si>
    <r>
      <rPr>
        <sz val="9"/>
        <color indexed="8"/>
        <rFont val="Times New Roman"/>
        <family val="1"/>
      </rPr>
      <t xml:space="preserve">    </t>
    </r>
    <r>
      <rPr>
        <sz val="9"/>
        <color indexed="8"/>
        <rFont val="SimSun"/>
        <charset val="134"/>
      </rPr>
      <t>执法监管</t>
    </r>
  </si>
  <si>
    <r>
      <rPr>
        <sz val="9"/>
        <color indexed="8"/>
        <rFont val="Times New Roman"/>
        <family val="1"/>
      </rPr>
      <t xml:space="preserve">    </t>
    </r>
    <r>
      <rPr>
        <sz val="9"/>
        <color indexed="8"/>
        <rFont val="SimSun"/>
        <charset val="134"/>
      </rPr>
      <t>统计监测与信息服务</t>
    </r>
  </si>
  <si>
    <r>
      <rPr>
        <sz val="9"/>
        <rFont val="Times New Roman"/>
        <family val="1"/>
      </rPr>
      <t xml:space="preserve">    </t>
    </r>
    <r>
      <rPr>
        <sz val="9"/>
        <rFont val="宋体"/>
        <family val="3"/>
        <charset val="134"/>
      </rPr>
      <t>防灾救灾</t>
    </r>
  </si>
  <si>
    <r>
      <rPr>
        <sz val="9"/>
        <rFont val="Times New Roman"/>
        <family val="1"/>
      </rPr>
      <t xml:space="preserve">    </t>
    </r>
    <r>
      <rPr>
        <sz val="9"/>
        <rFont val="宋体"/>
        <family val="3"/>
        <charset val="134"/>
      </rPr>
      <t>稳定农民收入补贴</t>
    </r>
  </si>
  <si>
    <r>
      <rPr>
        <sz val="9"/>
        <rFont val="Times New Roman"/>
        <family val="1"/>
      </rPr>
      <t xml:space="preserve">    </t>
    </r>
    <r>
      <rPr>
        <sz val="9"/>
        <rFont val="宋体"/>
        <family val="3"/>
        <charset val="134"/>
      </rPr>
      <t>农业生产发展</t>
    </r>
  </si>
  <si>
    <r>
      <rPr>
        <sz val="9"/>
        <rFont val="Times New Roman"/>
        <family val="1"/>
      </rPr>
      <t xml:space="preserve">    </t>
    </r>
    <r>
      <rPr>
        <sz val="9"/>
        <rFont val="宋体"/>
        <family val="3"/>
        <charset val="134"/>
      </rPr>
      <t>农业合作经济</t>
    </r>
  </si>
  <si>
    <r>
      <rPr>
        <sz val="9"/>
        <rFont val="Times New Roman"/>
        <family val="1"/>
      </rPr>
      <t xml:space="preserve">    </t>
    </r>
    <r>
      <rPr>
        <sz val="9"/>
        <rFont val="宋体"/>
        <family val="3"/>
        <charset val="134"/>
      </rPr>
      <t>农产品加工与促销</t>
    </r>
  </si>
  <si>
    <r>
      <rPr>
        <sz val="9"/>
        <rFont val="Times New Roman"/>
        <family val="1"/>
      </rPr>
      <t xml:space="preserve">    </t>
    </r>
    <r>
      <rPr>
        <sz val="9"/>
        <rFont val="宋体"/>
        <family val="3"/>
        <charset val="134"/>
      </rPr>
      <t>农村社会事业</t>
    </r>
  </si>
  <si>
    <r>
      <rPr>
        <sz val="9"/>
        <rFont val="Times New Roman"/>
        <family val="1"/>
      </rPr>
      <t xml:space="preserve">    </t>
    </r>
    <r>
      <rPr>
        <sz val="9"/>
        <rFont val="宋体"/>
        <family val="3"/>
        <charset val="134"/>
      </rPr>
      <t>农业资源保护修复与利用</t>
    </r>
  </si>
  <si>
    <r>
      <rPr>
        <sz val="10"/>
        <rFont val="Times New Roman"/>
        <family val="1"/>
      </rPr>
      <t xml:space="preserve">    </t>
    </r>
    <r>
      <rPr>
        <sz val="10"/>
        <rFont val="宋体"/>
        <family val="3"/>
        <charset val="134"/>
      </rPr>
      <t>渔业发展</t>
    </r>
  </si>
  <si>
    <r>
      <rPr>
        <sz val="9"/>
        <rFont val="Times New Roman"/>
        <family val="1"/>
      </rPr>
      <t xml:space="preserve">    </t>
    </r>
    <r>
      <rPr>
        <sz val="9"/>
        <rFont val="宋体"/>
        <family val="3"/>
        <charset val="134"/>
      </rPr>
      <t>对高校毕业生到基层任职补助</t>
    </r>
  </si>
  <si>
    <r>
      <rPr>
        <sz val="9"/>
        <rFont val="Times New Roman"/>
        <family val="1"/>
      </rPr>
      <t xml:space="preserve">    </t>
    </r>
    <r>
      <rPr>
        <sz val="9"/>
        <rFont val="宋体"/>
        <family val="3"/>
        <charset val="134"/>
      </rPr>
      <t>耕地建设与利用</t>
    </r>
  </si>
  <si>
    <r>
      <rPr>
        <sz val="9"/>
        <rFont val="Times New Roman"/>
        <family val="1"/>
      </rPr>
      <t xml:space="preserve">    </t>
    </r>
    <r>
      <rPr>
        <sz val="9"/>
        <rFont val="宋体"/>
        <family val="3"/>
        <charset val="134"/>
      </rPr>
      <t>其他农业支出</t>
    </r>
  </si>
  <si>
    <r>
      <rPr>
        <sz val="9"/>
        <color indexed="8"/>
        <rFont val="Times New Roman"/>
        <family val="1"/>
      </rPr>
      <t xml:space="preserve">  </t>
    </r>
    <r>
      <rPr>
        <sz val="9"/>
        <color indexed="8"/>
        <rFont val="SimSun"/>
        <charset val="134"/>
      </rPr>
      <t>林业和草原</t>
    </r>
  </si>
  <si>
    <r>
      <rPr>
        <sz val="9"/>
        <rFont val="Times New Roman"/>
        <family val="1"/>
      </rPr>
      <t xml:space="preserve">    </t>
    </r>
    <r>
      <rPr>
        <sz val="9"/>
        <rFont val="宋体"/>
        <family val="3"/>
        <charset val="134"/>
      </rPr>
      <t>事业机构</t>
    </r>
  </si>
  <si>
    <r>
      <rPr>
        <sz val="9"/>
        <rFont val="Times New Roman"/>
        <family val="1"/>
      </rPr>
      <t xml:space="preserve">    </t>
    </r>
    <r>
      <rPr>
        <sz val="9"/>
        <rFont val="宋体"/>
        <family val="3"/>
        <charset val="134"/>
      </rPr>
      <t>森林资源培育</t>
    </r>
  </si>
  <si>
    <r>
      <rPr>
        <sz val="9"/>
        <rFont val="Times New Roman"/>
        <family val="1"/>
      </rPr>
      <t xml:space="preserve">    </t>
    </r>
    <r>
      <rPr>
        <sz val="9"/>
        <rFont val="宋体"/>
        <family val="3"/>
        <charset val="134"/>
      </rPr>
      <t>技术推广与转化</t>
    </r>
  </si>
  <si>
    <r>
      <rPr>
        <sz val="9"/>
        <rFont val="Times New Roman"/>
        <family val="1"/>
      </rPr>
      <t xml:space="preserve">    </t>
    </r>
    <r>
      <rPr>
        <sz val="9"/>
        <rFont val="宋体"/>
        <family val="3"/>
        <charset val="134"/>
      </rPr>
      <t>森林资源管理</t>
    </r>
  </si>
  <si>
    <r>
      <rPr>
        <sz val="9"/>
        <rFont val="Times New Roman"/>
        <family val="1"/>
      </rPr>
      <t xml:space="preserve">    </t>
    </r>
    <r>
      <rPr>
        <sz val="9"/>
        <rFont val="宋体"/>
        <family val="3"/>
        <charset val="134"/>
      </rPr>
      <t>森林生态效益补偿</t>
    </r>
  </si>
  <si>
    <r>
      <rPr>
        <sz val="9"/>
        <rFont val="Times New Roman"/>
        <family val="1"/>
      </rPr>
      <t xml:space="preserve">    </t>
    </r>
    <r>
      <rPr>
        <sz val="9"/>
        <rFont val="宋体"/>
        <family val="3"/>
        <charset val="134"/>
      </rPr>
      <t>动植物保护</t>
    </r>
  </si>
  <si>
    <r>
      <rPr>
        <sz val="9"/>
        <rFont val="Times New Roman"/>
        <family val="1"/>
      </rPr>
      <t xml:space="preserve">    </t>
    </r>
    <r>
      <rPr>
        <sz val="9"/>
        <rFont val="宋体"/>
        <family val="3"/>
        <charset val="134"/>
      </rPr>
      <t>执法与监督</t>
    </r>
  </si>
  <si>
    <r>
      <rPr>
        <sz val="9"/>
        <color indexed="8"/>
        <rFont val="Times New Roman"/>
        <family val="1"/>
      </rPr>
      <t xml:space="preserve">    </t>
    </r>
    <r>
      <rPr>
        <sz val="9"/>
        <color indexed="8"/>
        <rFont val="SimSun"/>
        <charset val="134"/>
      </rPr>
      <t>产业化管理</t>
    </r>
  </si>
  <si>
    <r>
      <rPr>
        <sz val="9"/>
        <color indexed="8"/>
        <rFont val="Times New Roman"/>
        <family val="1"/>
      </rPr>
      <t xml:space="preserve">    </t>
    </r>
    <r>
      <rPr>
        <sz val="9"/>
        <color indexed="8"/>
        <rFont val="SimSun"/>
        <charset val="134"/>
      </rPr>
      <t>林业草原防灾减灾</t>
    </r>
  </si>
  <si>
    <t xml:space="preserve">  退耕还林还草</t>
  </si>
  <si>
    <r>
      <rPr>
        <sz val="9"/>
        <color indexed="8"/>
        <rFont val="Times New Roman"/>
        <family val="1"/>
      </rPr>
      <t xml:space="preserve">    </t>
    </r>
    <r>
      <rPr>
        <sz val="9"/>
        <color indexed="8"/>
        <rFont val="SimSun"/>
        <charset val="134"/>
      </rPr>
      <t>其他林业和草原支出</t>
    </r>
  </si>
  <si>
    <r>
      <rPr>
        <sz val="9"/>
        <rFont val="Times New Roman"/>
        <family val="1"/>
      </rPr>
      <t xml:space="preserve">  </t>
    </r>
    <r>
      <rPr>
        <sz val="9"/>
        <rFont val="宋体"/>
        <family val="3"/>
        <charset val="134"/>
      </rPr>
      <t>水利</t>
    </r>
  </si>
  <si>
    <r>
      <rPr>
        <sz val="9"/>
        <rFont val="Times New Roman"/>
        <family val="1"/>
      </rPr>
      <t xml:space="preserve">    </t>
    </r>
    <r>
      <rPr>
        <sz val="9"/>
        <rFont val="宋体"/>
        <family val="3"/>
        <charset val="134"/>
      </rPr>
      <t>水利行业业务管理</t>
    </r>
  </si>
  <si>
    <r>
      <rPr>
        <sz val="9"/>
        <rFont val="Times New Roman"/>
        <family val="1"/>
      </rPr>
      <t xml:space="preserve">    </t>
    </r>
    <r>
      <rPr>
        <sz val="9"/>
        <rFont val="宋体"/>
        <family val="3"/>
        <charset val="134"/>
      </rPr>
      <t>水利工程建设</t>
    </r>
  </si>
  <si>
    <r>
      <rPr>
        <sz val="9"/>
        <rFont val="Times New Roman"/>
        <family val="1"/>
      </rPr>
      <t xml:space="preserve">    </t>
    </r>
    <r>
      <rPr>
        <sz val="9"/>
        <rFont val="宋体"/>
        <family val="3"/>
        <charset val="134"/>
      </rPr>
      <t>水利工程运行与维护</t>
    </r>
  </si>
  <si>
    <r>
      <rPr>
        <sz val="9"/>
        <rFont val="Times New Roman"/>
        <family val="1"/>
      </rPr>
      <t xml:space="preserve">    </t>
    </r>
    <r>
      <rPr>
        <sz val="9"/>
        <rFont val="宋体"/>
        <family val="3"/>
        <charset val="134"/>
      </rPr>
      <t>水利前期工作</t>
    </r>
  </si>
  <si>
    <t xml:space="preserve">  水土保持</t>
  </si>
  <si>
    <r>
      <rPr>
        <sz val="9"/>
        <rFont val="Times New Roman"/>
        <family val="1"/>
      </rPr>
      <t xml:space="preserve">    </t>
    </r>
    <r>
      <rPr>
        <sz val="9"/>
        <rFont val="宋体"/>
        <family val="3"/>
        <charset val="134"/>
      </rPr>
      <t>水资源节约管理与保护</t>
    </r>
  </si>
  <si>
    <r>
      <rPr>
        <sz val="9"/>
        <rFont val="Times New Roman"/>
        <family val="1"/>
      </rPr>
      <t xml:space="preserve">    </t>
    </r>
    <r>
      <rPr>
        <sz val="9"/>
        <rFont val="宋体"/>
        <family val="3"/>
        <charset val="134"/>
      </rPr>
      <t>防汛</t>
    </r>
  </si>
  <si>
    <r>
      <rPr>
        <sz val="9"/>
        <rFont val="Times New Roman"/>
        <family val="1"/>
      </rPr>
      <t xml:space="preserve">    </t>
    </r>
    <r>
      <rPr>
        <sz val="9"/>
        <rFont val="宋体"/>
        <family val="3"/>
        <charset val="134"/>
      </rPr>
      <t>抗旱</t>
    </r>
  </si>
  <si>
    <r>
      <rPr>
        <sz val="9"/>
        <rFont val="Times New Roman"/>
        <family val="1"/>
      </rPr>
      <t xml:space="preserve">    </t>
    </r>
    <r>
      <rPr>
        <sz val="9"/>
        <rFont val="宋体"/>
        <family val="3"/>
        <charset val="134"/>
      </rPr>
      <t>农村水利</t>
    </r>
  </si>
  <si>
    <r>
      <rPr>
        <sz val="9"/>
        <color indexed="8"/>
        <rFont val="Times New Roman"/>
        <family val="1"/>
      </rPr>
      <t xml:space="preserve">    </t>
    </r>
    <r>
      <rPr>
        <sz val="9"/>
        <color indexed="8"/>
        <rFont val="SimSun"/>
        <charset val="134"/>
      </rPr>
      <t>江河湖库水系综合整治</t>
    </r>
  </si>
  <si>
    <r>
      <rPr>
        <sz val="9"/>
        <rFont val="Times New Roman"/>
        <family val="1"/>
      </rPr>
      <t xml:space="preserve">    </t>
    </r>
    <r>
      <rPr>
        <sz val="9"/>
        <rFont val="宋体"/>
        <family val="3"/>
        <charset val="134"/>
      </rPr>
      <t>农村供水</t>
    </r>
  </si>
  <si>
    <r>
      <rPr>
        <sz val="9"/>
        <rFont val="Times New Roman"/>
        <family val="1"/>
      </rPr>
      <t xml:space="preserve">    </t>
    </r>
    <r>
      <rPr>
        <sz val="9"/>
        <rFont val="宋体"/>
        <family val="3"/>
        <charset val="134"/>
      </rPr>
      <t>其他水利支出</t>
    </r>
  </si>
  <si>
    <r>
      <rPr>
        <sz val="9"/>
        <rFont val="Times New Roman"/>
        <family val="1"/>
      </rPr>
      <t xml:space="preserve">  </t>
    </r>
    <r>
      <rPr>
        <sz val="9"/>
        <rFont val="宋体"/>
        <family val="3"/>
        <charset val="134"/>
      </rPr>
      <t>扶贫</t>
    </r>
  </si>
  <si>
    <r>
      <rPr>
        <sz val="9"/>
        <color indexed="8"/>
        <rFont val="Times New Roman"/>
        <family val="1"/>
      </rPr>
      <t xml:space="preserve">    </t>
    </r>
    <r>
      <rPr>
        <sz val="9"/>
        <color indexed="8"/>
        <rFont val="SimSun"/>
        <charset val="134"/>
      </rPr>
      <t>一般行政管理事务</t>
    </r>
  </si>
  <si>
    <r>
      <rPr>
        <sz val="9"/>
        <color indexed="8"/>
        <rFont val="Times New Roman"/>
        <family val="1"/>
      </rPr>
      <t xml:space="preserve">    </t>
    </r>
    <r>
      <rPr>
        <sz val="9"/>
        <color indexed="8"/>
        <rFont val="SimSun"/>
        <charset val="134"/>
      </rPr>
      <t>机关服务</t>
    </r>
  </si>
  <si>
    <r>
      <rPr>
        <sz val="9"/>
        <rFont val="Times New Roman"/>
        <family val="1"/>
      </rPr>
      <t xml:space="preserve">    </t>
    </r>
    <r>
      <rPr>
        <sz val="9"/>
        <rFont val="宋体"/>
        <family val="3"/>
        <charset val="134"/>
      </rPr>
      <t>农村基础设施建设</t>
    </r>
  </si>
  <si>
    <r>
      <rPr>
        <sz val="9"/>
        <rFont val="Times New Roman"/>
        <family val="1"/>
      </rPr>
      <t xml:space="preserve">    </t>
    </r>
    <r>
      <rPr>
        <sz val="9"/>
        <rFont val="宋体"/>
        <family val="3"/>
        <charset val="134"/>
      </rPr>
      <t>生产发展</t>
    </r>
  </si>
  <si>
    <r>
      <rPr>
        <sz val="9"/>
        <rFont val="Times New Roman"/>
        <family val="1"/>
      </rPr>
      <t xml:space="preserve">    </t>
    </r>
    <r>
      <rPr>
        <sz val="9"/>
        <rFont val="宋体"/>
        <family val="3"/>
        <charset val="134"/>
      </rPr>
      <t>社会发展</t>
    </r>
  </si>
  <si>
    <r>
      <rPr>
        <sz val="9"/>
        <rFont val="Times New Roman"/>
        <family val="1"/>
      </rPr>
      <t xml:space="preserve">    </t>
    </r>
    <r>
      <rPr>
        <sz val="9"/>
        <rFont val="宋体"/>
        <family val="3"/>
        <charset val="134"/>
      </rPr>
      <t>扶贫贷款奖补和贴息</t>
    </r>
  </si>
  <si>
    <t xml:space="preserve">    其他巩固脱贫攻坚成果衔接乡村振兴支出</t>
  </si>
  <si>
    <r>
      <rPr>
        <sz val="9"/>
        <rFont val="Times New Roman"/>
        <family val="1"/>
      </rPr>
      <t xml:space="preserve">  </t>
    </r>
    <r>
      <rPr>
        <sz val="9"/>
        <rFont val="宋体"/>
        <family val="3"/>
        <charset val="134"/>
      </rPr>
      <t>农村综合改革</t>
    </r>
  </si>
  <si>
    <r>
      <rPr>
        <sz val="9"/>
        <rFont val="Times New Roman"/>
        <family val="1"/>
      </rPr>
      <t xml:space="preserve">    </t>
    </r>
    <r>
      <rPr>
        <sz val="9"/>
        <rFont val="宋体"/>
        <family val="3"/>
        <charset val="134"/>
      </rPr>
      <t>对村级公益事业建设的补助</t>
    </r>
  </si>
  <si>
    <r>
      <rPr>
        <sz val="9"/>
        <rFont val="Times New Roman"/>
        <family val="1"/>
      </rPr>
      <t xml:space="preserve">    </t>
    </r>
    <r>
      <rPr>
        <sz val="9"/>
        <rFont val="宋体"/>
        <family val="3"/>
        <charset val="134"/>
      </rPr>
      <t>对村民委员会和村党支部的补助</t>
    </r>
  </si>
  <si>
    <r>
      <rPr>
        <sz val="9"/>
        <color indexed="8"/>
        <rFont val="Times New Roman"/>
        <family val="1"/>
      </rPr>
      <t xml:space="preserve">    </t>
    </r>
    <r>
      <rPr>
        <sz val="9"/>
        <color indexed="8"/>
        <rFont val="SimSun"/>
        <charset val="134"/>
      </rPr>
      <t>对村集体经济组织的补助</t>
    </r>
  </si>
  <si>
    <r>
      <rPr>
        <sz val="9"/>
        <rFont val="Times New Roman"/>
        <family val="1"/>
      </rPr>
      <t xml:space="preserve">    </t>
    </r>
    <r>
      <rPr>
        <sz val="9"/>
        <rFont val="宋体"/>
        <family val="3"/>
        <charset val="134"/>
      </rPr>
      <t>其他农村综合改革支出</t>
    </r>
  </si>
  <si>
    <r>
      <rPr>
        <sz val="9"/>
        <rFont val="Times New Roman"/>
        <family val="1"/>
      </rPr>
      <t xml:space="preserve">  </t>
    </r>
    <r>
      <rPr>
        <sz val="9"/>
        <rFont val="宋体"/>
        <family val="3"/>
        <charset val="134"/>
      </rPr>
      <t>普惠金融发展支出</t>
    </r>
  </si>
  <si>
    <r>
      <rPr>
        <sz val="9"/>
        <rFont val="Times New Roman"/>
        <family val="1"/>
      </rPr>
      <t xml:space="preserve">    </t>
    </r>
    <r>
      <rPr>
        <sz val="9"/>
        <rFont val="宋体"/>
        <family val="3"/>
        <charset val="134"/>
      </rPr>
      <t>支持农村金融机构</t>
    </r>
  </si>
  <si>
    <r>
      <rPr>
        <sz val="9"/>
        <rFont val="Times New Roman"/>
        <family val="1"/>
      </rPr>
      <t xml:space="preserve">    </t>
    </r>
    <r>
      <rPr>
        <sz val="9"/>
        <rFont val="宋体"/>
        <family val="3"/>
        <charset val="134"/>
      </rPr>
      <t>农业保险保费补贴</t>
    </r>
  </si>
  <si>
    <r>
      <rPr>
        <sz val="9"/>
        <rFont val="Times New Roman"/>
        <family val="1"/>
      </rPr>
      <t xml:space="preserve">    </t>
    </r>
    <r>
      <rPr>
        <sz val="9"/>
        <rFont val="宋体"/>
        <family val="3"/>
        <charset val="134"/>
      </rPr>
      <t>创业担保贷款贴息</t>
    </r>
  </si>
  <si>
    <r>
      <rPr>
        <sz val="9"/>
        <rFont val="Times New Roman"/>
        <family val="1"/>
      </rPr>
      <t xml:space="preserve">    </t>
    </r>
    <r>
      <rPr>
        <sz val="9"/>
        <rFont val="宋体"/>
        <family val="3"/>
        <charset val="134"/>
      </rPr>
      <t>其他普惠金融发展支出</t>
    </r>
  </si>
  <si>
    <r>
      <rPr>
        <sz val="9"/>
        <rFont val="Times New Roman"/>
        <family val="1"/>
      </rPr>
      <t xml:space="preserve">  </t>
    </r>
    <r>
      <rPr>
        <sz val="9"/>
        <rFont val="宋体"/>
        <family val="3"/>
        <charset val="134"/>
      </rPr>
      <t>其他农林水支出</t>
    </r>
    <r>
      <rPr>
        <sz val="9"/>
        <rFont val="Times New Roman"/>
        <family val="1"/>
      </rPr>
      <t>(</t>
    </r>
    <r>
      <rPr>
        <sz val="9"/>
        <rFont val="宋体"/>
        <family val="3"/>
        <charset val="134"/>
      </rPr>
      <t>款</t>
    </r>
    <r>
      <rPr>
        <sz val="9"/>
        <rFont val="Times New Roman"/>
        <family val="1"/>
      </rPr>
      <t>)</t>
    </r>
  </si>
  <si>
    <r>
      <rPr>
        <sz val="9"/>
        <rFont val="Times New Roman"/>
        <family val="1"/>
      </rPr>
      <t xml:space="preserve">    </t>
    </r>
    <r>
      <rPr>
        <sz val="9"/>
        <rFont val="宋体"/>
        <family val="3"/>
        <charset val="134"/>
      </rPr>
      <t>其他农林水支出</t>
    </r>
    <r>
      <rPr>
        <sz val="9"/>
        <rFont val="Times New Roman"/>
        <family val="1"/>
      </rPr>
      <t>(</t>
    </r>
    <r>
      <rPr>
        <sz val="9"/>
        <rFont val="宋体"/>
        <family val="3"/>
        <charset val="134"/>
      </rPr>
      <t>项</t>
    </r>
    <r>
      <rPr>
        <sz val="9"/>
        <rFont val="Times New Roman"/>
        <family val="1"/>
      </rPr>
      <t>)</t>
    </r>
  </si>
  <si>
    <r>
      <rPr>
        <b/>
        <sz val="9"/>
        <rFont val="宋体"/>
        <family val="3"/>
        <charset val="134"/>
      </rPr>
      <t>交通运输支出</t>
    </r>
  </si>
  <si>
    <r>
      <rPr>
        <sz val="9"/>
        <rFont val="Times New Roman"/>
        <family val="1"/>
      </rPr>
      <t xml:space="preserve">  </t>
    </r>
    <r>
      <rPr>
        <sz val="9"/>
        <rFont val="宋体"/>
        <family val="3"/>
        <charset val="134"/>
      </rPr>
      <t>公路水路运输</t>
    </r>
  </si>
  <si>
    <r>
      <rPr>
        <sz val="9"/>
        <rFont val="Times New Roman"/>
        <family val="1"/>
      </rPr>
      <t xml:space="preserve">    </t>
    </r>
    <r>
      <rPr>
        <sz val="9"/>
        <rFont val="宋体"/>
        <family val="3"/>
        <charset val="134"/>
      </rPr>
      <t>公路建设</t>
    </r>
  </si>
  <si>
    <r>
      <rPr>
        <sz val="9"/>
        <rFont val="Times New Roman"/>
        <family val="1"/>
      </rPr>
      <t xml:space="preserve">    </t>
    </r>
    <r>
      <rPr>
        <sz val="9"/>
        <rFont val="宋体"/>
        <family val="3"/>
        <charset val="134"/>
      </rPr>
      <t>公路养护</t>
    </r>
  </si>
  <si>
    <r>
      <rPr>
        <sz val="9"/>
        <rFont val="Times New Roman"/>
        <family val="1"/>
      </rPr>
      <t xml:space="preserve">    </t>
    </r>
    <r>
      <rPr>
        <sz val="9"/>
        <rFont val="宋体"/>
        <family val="3"/>
        <charset val="134"/>
      </rPr>
      <t>公路和运输安全</t>
    </r>
  </si>
  <si>
    <r>
      <rPr>
        <sz val="9"/>
        <rFont val="Times New Roman"/>
        <family val="1"/>
      </rPr>
      <t xml:space="preserve">  </t>
    </r>
    <r>
      <rPr>
        <sz val="9"/>
        <rFont val="宋体"/>
        <family val="3"/>
        <charset val="134"/>
      </rPr>
      <t>成品油价格改革对交通运输的补贴</t>
    </r>
  </si>
  <si>
    <r>
      <rPr>
        <sz val="9"/>
        <rFont val="Times New Roman"/>
        <family val="1"/>
      </rPr>
      <t xml:space="preserve">    </t>
    </r>
    <r>
      <rPr>
        <sz val="9"/>
        <rFont val="宋体"/>
        <family val="3"/>
        <charset val="134"/>
      </rPr>
      <t>对城市公交的补贴</t>
    </r>
  </si>
  <si>
    <r>
      <rPr>
        <sz val="9"/>
        <rFont val="Times New Roman"/>
        <family val="1"/>
      </rPr>
      <t xml:space="preserve">    </t>
    </r>
    <r>
      <rPr>
        <sz val="9"/>
        <rFont val="宋体"/>
        <family val="3"/>
        <charset val="134"/>
      </rPr>
      <t>对农村道路客运的补贴</t>
    </r>
  </si>
  <si>
    <r>
      <rPr>
        <sz val="9"/>
        <rFont val="Times New Roman"/>
        <family val="1"/>
      </rPr>
      <t xml:space="preserve">    </t>
    </r>
    <r>
      <rPr>
        <sz val="9"/>
        <rFont val="宋体"/>
        <family val="3"/>
        <charset val="134"/>
      </rPr>
      <t>对出租车的补贴</t>
    </r>
  </si>
  <si>
    <r>
      <rPr>
        <sz val="9"/>
        <rFont val="Times New Roman"/>
        <family val="1"/>
      </rPr>
      <t xml:space="preserve">  </t>
    </r>
    <r>
      <rPr>
        <sz val="9"/>
        <rFont val="宋体"/>
        <family val="3"/>
        <charset val="134"/>
      </rPr>
      <t>车辆购置税支出</t>
    </r>
  </si>
  <si>
    <r>
      <rPr>
        <sz val="9"/>
        <rFont val="Times New Roman"/>
        <family val="1"/>
      </rPr>
      <t xml:space="preserve">    </t>
    </r>
    <r>
      <rPr>
        <sz val="9"/>
        <rFont val="宋体"/>
        <family val="3"/>
        <charset val="134"/>
      </rPr>
      <t>车辆购置税用于农村公路建设支出</t>
    </r>
  </si>
  <si>
    <r>
      <rPr>
        <sz val="9"/>
        <rFont val="Times New Roman"/>
        <family val="1"/>
      </rPr>
      <t xml:space="preserve">  </t>
    </r>
    <r>
      <rPr>
        <sz val="9"/>
        <rFont val="宋体"/>
        <family val="3"/>
        <charset val="134"/>
      </rPr>
      <t>其他交通运输支出</t>
    </r>
  </si>
  <si>
    <r>
      <rPr>
        <sz val="10"/>
        <rFont val="Times New Roman"/>
        <family val="1"/>
      </rPr>
      <t xml:space="preserve">    </t>
    </r>
    <r>
      <rPr>
        <sz val="10"/>
        <rFont val="宋体"/>
        <family val="3"/>
        <charset val="134"/>
      </rPr>
      <t>公共交通运营补助</t>
    </r>
  </si>
  <si>
    <r>
      <rPr>
        <sz val="10"/>
        <rFont val="Times New Roman"/>
        <family val="1"/>
      </rPr>
      <t xml:space="preserve">    </t>
    </r>
    <r>
      <rPr>
        <sz val="10"/>
        <rFont val="宋体"/>
        <family val="3"/>
        <charset val="134"/>
      </rPr>
      <t>其他交通运输支出</t>
    </r>
  </si>
  <si>
    <r>
      <rPr>
        <b/>
        <sz val="9"/>
        <rFont val="宋体"/>
        <family val="3"/>
        <charset val="134"/>
      </rPr>
      <t>资源勘探信息等支出</t>
    </r>
  </si>
  <si>
    <r>
      <rPr>
        <sz val="9"/>
        <rFont val="Times New Roman"/>
        <family val="1"/>
      </rPr>
      <t xml:space="preserve">  </t>
    </r>
    <r>
      <rPr>
        <sz val="9"/>
        <rFont val="宋体"/>
        <family val="3"/>
        <charset val="134"/>
      </rPr>
      <t>制造业</t>
    </r>
  </si>
  <si>
    <r>
      <rPr>
        <sz val="9"/>
        <rFont val="Times New Roman"/>
        <family val="1"/>
      </rPr>
      <t xml:space="preserve">    </t>
    </r>
    <r>
      <rPr>
        <sz val="9"/>
        <rFont val="宋体"/>
        <family val="3"/>
        <charset val="134"/>
      </rPr>
      <t>医药制造业</t>
    </r>
  </si>
  <si>
    <r>
      <rPr>
        <sz val="9"/>
        <rFont val="Times New Roman"/>
        <family val="1"/>
      </rPr>
      <t xml:space="preserve">  </t>
    </r>
    <r>
      <rPr>
        <sz val="9"/>
        <rFont val="宋体"/>
        <family val="3"/>
        <charset val="134"/>
      </rPr>
      <t>工业和信息产业监管</t>
    </r>
  </si>
  <si>
    <r>
      <rPr>
        <sz val="9"/>
        <rFont val="Times New Roman"/>
        <family val="1"/>
      </rPr>
      <t xml:space="preserve">    </t>
    </r>
    <r>
      <rPr>
        <sz val="9"/>
        <rFont val="宋体"/>
        <family val="3"/>
        <charset val="134"/>
      </rPr>
      <t>工程建设及运行维护</t>
    </r>
  </si>
  <si>
    <r>
      <rPr>
        <sz val="9"/>
        <rFont val="Times New Roman"/>
        <family val="1"/>
      </rPr>
      <t xml:space="preserve">    </t>
    </r>
    <r>
      <rPr>
        <sz val="9"/>
        <rFont val="宋体"/>
        <family val="3"/>
        <charset val="134"/>
      </rPr>
      <t>产业发展</t>
    </r>
  </si>
  <si>
    <t xml:space="preserve">    国有资产监管</t>
  </si>
  <si>
    <t xml:space="preserve">      其他国有资产监管支出</t>
  </si>
  <si>
    <r>
      <rPr>
        <sz val="9"/>
        <rFont val="Times New Roman"/>
        <family val="1"/>
      </rPr>
      <t xml:space="preserve">  </t>
    </r>
    <r>
      <rPr>
        <sz val="9"/>
        <rFont val="宋体"/>
        <family val="3"/>
        <charset val="134"/>
      </rPr>
      <t>支持中小企业发展和管理支出</t>
    </r>
  </si>
  <si>
    <r>
      <rPr>
        <sz val="9"/>
        <rFont val="Times New Roman"/>
        <family val="1"/>
      </rPr>
      <t xml:space="preserve">    </t>
    </r>
    <r>
      <rPr>
        <sz val="9"/>
        <rFont val="宋体"/>
        <family val="3"/>
        <charset val="134"/>
      </rPr>
      <t>中小企业发展专项</t>
    </r>
  </si>
  <si>
    <r>
      <rPr>
        <sz val="9"/>
        <rFont val="Times New Roman"/>
        <family val="1"/>
      </rPr>
      <t xml:space="preserve">    </t>
    </r>
    <r>
      <rPr>
        <sz val="9"/>
        <rFont val="宋体"/>
        <family val="3"/>
        <charset val="134"/>
      </rPr>
      <t>其他支持中小企业发展和管理支出</t>
    </r>
  </si>
  <si>
    <t xml:space="preserve">    其他资源勘探工业信息等支出</t>
  </si>
  <si>
    <t xml:space="preserve">      其他资源勘探工业信息等支出</t>
  </si>
  <si>
    <r>
      <rPr>
        <b/>
        <sz val="9"/>
        <rFont val="宋体"/>
        <family val="3"/>
        <charset val="134"/>
      </rPr>
      <t>商业服务业等支出</t>
    </r>
  </si>
  <si>
    <r>
      <rPr>
        <sz val="9"/>
        <rFont val="Times New Roman"/>
        <family val="1"/>
      </rPr>
      <t xml:space="preserve">  </t>
    </r>
    <r>
      <rPr>
        <sz val="9"/>
        <rFont val="宋体"/>
        <family val="3"/>
        <charset val="134"/>
      </rPr>
      <t>商业流通事务</t>
    </r>
  </si>
  <si>
    <r>
      <rPr>
        <sz val="9"/>
        <rFont val="Times New Roman"/>
        <family val="1"/>
      </rPr>
      <t xml:space="preserve">    </t>
    </r>
    <r>
      <rPr>
        <sz val="9"/>
        <rFont val="宋体"/>
        <family val="3"/>
        <charset val="134"/>
      </rPr>
      <t>其他商业流通事务支出</t>
    </r>
  </si>
  <si>
    <r>
      <rPr>
        <sz val="9"/>
        <rFont val="Times New Roman"/>
        <family val="1"/>
      </rPr>
      <t xml:space="preserve">  </t>
    </r>
    <r>
      <rPr>
        <sz val="9"/>
        <rFont val="宋体"/>
        <family val="3"/>
        <charset val="134"/>
      </rPr>
      <t>涉外发展服务支出</t>
    </r>
  </si>
  <si>
    <r>
      <rPr>
        <sz val="9"/>
        <rFont val="Times New Roman"/>
        <family val="1"/>
      </rPr>
      <t xml:space="preserve">    </t>
    </r>
    <r>
      <rPr>
        <sz val="9"/>
        <rFont val="宋体"/>
        <family val="3"/>
        <charset val="134"/>
      </rPr>
      <t>其他涉外发展服务支出</t>
    </r>
  </si>
  <si>
    <r>
      <rPr>
        <sz val="9"/>
        <rFont val="Times New Roman"/>
        <family val="1"/>
      </rPr>
      <t xml:space="preserve">  </t>
    </r>
    <r>
      <rPr>
        <sz val="9"/>
        <rFont val="宋体"/>
        <family val="3"/>
        <charset val="134"/>
      </rPr>
      <t>其他商业服务业等支出</t>
    </r>
  </si>
  <si>
    <r>
      <rPr>
        <sz val="9"/>
        <rFont val="Times New Roman"/>
        <family val="1"/>
      </rPr>
      <t xml:space="preserve">    </t>
    </r>
    <r>
      <rPr>
        <sz val="9"/>
        <rFont val="宋体"/>
        <family val="3"/>
        <charset val="134"/>
      </rPr>
      <t>其他商业服务业等支出</t>
    </r>
  </si>
  <si>
    <r>
      <rPr>
        <b/>
        <sz val="9"/>
        <rFont val="宋体"/>
        <family val="3"/>
        <charset val="134"/>
      </rPr>
      <t>金融支出</t>
    </r>
  </si>
  <si>
    <r>
      <rPr>
        <sz val="9"/>
        <rFont val="Times New Roman"/>
        <family val="1"/>
      </rPr>
      <t xml:space="preserve">  </t>
    </r>
    <r>
      <rPr>
        <sz val="9"/>
        <rFont val="宋体"/>
        <family val="3"/>
        <charset val="134"/>
      </rPr>
      <t>其他金融支出</t>
    </r>
  </si>
  <si>
    <r>
      <rPr>
        <sz val="9"/>
        <rFont val="Times New Roman"/>
        <family val="1"/>
      </rPr>
      <t xml:space="preserve">    </t>
    </r>
    <r>
      <rPr>
        <sz val="9"/>
        <rFont val="宋体"/>
        <family val="3"/>
        <charset val="134"/>
      </rPr>
      <t>重点企业贷款贴息</t>
    </r>
  </si>
  <si>
    <r>
      <rPr>
        <b/>
        <sz val="9"/>
        <color indexed="8"/>
        <rFont val="SimSun"/>
        <charset val="134"/>
      </rPr>
      <t>自然资源海洋气象等支出</t>
    </r>
  </si>
  <si>
    <r>
      <rPr>
        <sz val="9"/>
        <color indexed="8"/>
        <rFont val="Times New Roman"/>
        <family val="1"/>
      </rPr>
      <t xml:space="preserve">  </t>
    </r>
    <r>
      <rPr>
        <sz val="9"/>
        <color indexed="8"/>
        <rFont val="SimSun"/>
        <charset val="134"/>
      </rPr>
      <t>自然资源事务</t>
    </r>
  </si>
  <si>
    <r>
      <rPr>
        <sz val="9"/>
        <rFont val="Times New Roman"/>
        <family val="1"/>
      </rPr>
      <t xml:space="preserve">    </t>
    </r>
    <r>
      <rPr>
        <sz val="9"/>
        <rFont val="宋体"/>
        <family val="3"/>
        <charset val="134"/>
      </rPr>
      <t>自然资源规划及管理</t>
    </r>
  </si>
  <si>
    <r>
      <rPr>
        <sz val="9"/>
        <rFont val="Times New Roman"/>
        <family val="1"/>
      </rPr>
      <t xml:space="preserve">    </t>
    </r>
    <r>
      <rPr>
        <sz val="9"/>
        <rFont val="宋体"/>
        <family val="3"/>
        <charset val="134"/>
      </rPr>
      <t>自然资源利用与保护</t>
    </r>
  </si>
  <si>
    <r>
      <rPr>
        <sz val="9"/>
        <rFont val="Times New Roman"/>
        <family val="1"/>
      </rPr>
      <t xml:space="preserve">    </t>
    </r>
    <r>
      <rPr>
        <sz val="9"/>
        <rFont val="宋体"/>
        <family val="3"/>
        <charset val="134"/>
      </rPr>
      <t>地质矿产资源与环境调查</t>
    </r>
  </si>
  <si>
    <r>
      <rPr>
        <sz val="9"/>
        <rFont val="Times New Roman"/>
        <family val="1"/>
      </rPr>
      <t xml:space="preserve">    </t>
    </r>
    <r>
      <rPr>
        <sz val="9"/>
        <rFont val="宋体"/>
        <family val="3"/>
        <charset val="134"/>
      </rPr>
      <t>其他自然资源事务支出</t>
    </r>
  </si>
  <si>
    <r>
      <rPr>
        <sz val="9"/>
        <rFont val="Times New Roman"/>
        <family val="1"/>
      </rPr>
      <t xml:space="preserve">  </t>
    </r>
    <r>
      <rPr>
        <sz val="9"/>
        <rFont val="宋体"/>
        <family val="3"/>
        <charset val="134"/>
      </rPr>
      <t>气象事务</t>
    </r>
  </si>
  <si>
    <r>
      <rPr>
        <sz val="9"/>
        <rFont val="Times New Roman"/>
        <family val="1"/>
      </rPr>
      <t xml:space="preserve">    </t>
    </r>
    <r>
      <rPr>
        <sz val="9"/>
        <rFont val="宋体"/>
        <family val="3"/>
        <charset val="134"/>
      </rPr>
      <t>气象事业机构</t>
    </r>
  </si>
  <si>
    <r>
      <rPr>
        <sz val="9"/>
        <rFont val="Times New Roman"/>
        <family val="1"/>
      </rPr>
      <t xml:space="preserve">    </t>
    </r>
    <r>
      <rPr>
        <sz val="9"/>
        <rFont val="宋体"/>
        <family val="3"/>
        <charset val="134"/>
      </rPr>
      <t>气象服务</t>
    </r>
  </si>
  <si>
    <r>
      <rPr>
        <b/>
        <sz val="9"/>
        <rFont val="宋体"/>
        <family val="3"/>
        <charset val="134"/>
      </rPr>
      <t>住房保障支出</t>
    </r>
  </si>
  <si>
    <r>
      <rPr>
        <sz val="9"/>
        <rFont val="Times New Roman"/>
        <family val="1"/>
      </rPr>
      <t xml:space="preserve">  </t>
    </r>
    <r>
      <rPr>
        <sz val="9"/>
        <rFont val="宋体"/>
        <family val="3"/>
        <charset val="134"/>
      </rPr>
      <t>保障性安居工程支出</t>
    </r>
  </si>
  <si>
    <r>
      <rPr>
        <sz val="9"/>
        <color indexed="8"/>
        <rFont val="Times New Roman"/>
        <family val="1"/>
      </rPr>
      <t xml:space="preserve">    </t>
    </r>
    <r>
      <rPr>
        <sz val="9"/>
        <color indexed="8"/>
        <rFont val="SimSun"/>
        <charset val="134"/>
      </rPr>
      <t>棚户区改造</t>
    </r>
  </si>
  <si>
    <r>
      <rPr>
        <sz val="9"/>
        <rFont val="Times New Roman"/>
        <family val="1"/>
      </rPr>
      <t xml:space="preserve">    </t>
    </r>
    <r>
      <rPr>
        <sz val="9"/>
        <rFont val="宋体"/>
        <family val="3"/>
        <charset val="134"/>
      </rPr>
      <t>农村危房改造</t>
    </r>
  </si>
  <si>
    <r>
      <rPr>
        <sz val="9"/>
        <rFont val="Times New Roman"/>
        <family val="1"/>
      </rPr>
      <t xml:space="preserve">    </t>
    </r>
    <r>
      <rPr>
        <sz val="9"/>
        <rFont val="宋体"/>
        <family val="3"/>
        <charset val="134"/>
      </rPr>
      <t>公共租赁住房</t>
    </r>
  </si>
  <si>
    <r>
      <rPr>
        <sz val="9"/>
        <rFont val="Times New Roman"/>
        <family val="1"/>
      </rPr>
      <t xml:space="preserve">    </t>
    </r>
    <r>
      <rPr>
        <sz val="9"/>
        <rFont val="宋体"/>
        <family val="3"/>
        <charset val="134"/>
      </rPr>
      <t>保障性住房租金补贴</t>
    </r>
  </si>
  <si>
    <r>
      <rPr>
        <sz val="9"/>
        <rFont val="Times New Roman"/>
        <family val="1"/>
      </rPr>
      <t xml:space="preserve">    </t>
    </r>
    <r>
      <rPr>
        <sz val="9"/>
        <rFont val="宋体"/>
        <family val="3"/>
        <charset val="134"/>
      </rPr>
      <t>老旧小区改造</t>
    </r>
  </si>
  <si>
    <r>
      <rPr>
        <sz val="9"/>
        <color indexed="8"/>
        <rFont val="Times New Roman"/>
        <family val="1"/>
      </rPr>
      <t xml:space="preserve">    </t>
    </r>
    <r>
      <rPr>
        <sz val="9"/>
        <color indexed="8"/>
        <rFont val="SimSun"/>
        <charset val="134"/>
      </rPr>
      <t>其他保障性安居工程支出</t>
    </r>
  </si>
  <si>
    <r>
      <rPr>
        <sz val="9"/>
        <rFont val="Times New Roman"/>
        <family val="1"/>
      </rPr>
      <t xml:space="preserve">  </t>
    </r>
    <r>
      <rPr>
        <sz val="9"/>
        <rFont val="宋体"/>
        <family val="3"/>
        <charset val="134"/>
      </rPr>
      <t>住房改革支出</t>
    </r>
  </si>
  <si>
    <r>
      <rPr>
        <sz val="9"/>
        <rFont val="Times New Roman"/>
        <family val="1"/>
      </rPr>
      <t xml:space="preserve">    </t>
    </r>
    <r>
      <rPr>
        <sz val="9"/>
        <rFont val="宋体"/>
        <family val="3"/>
        <charset val="134"/>
      </rPr>
      <t>住房公积金</t>
    </r>
  </si>
  <si>
    <r>
      <rPr>
        <sz val="9"/>
        <rFont val="Times New Roman"/>
        <family val="1"/>
      </rPr>
      <t xml:space="preserve">    </t>
    </r>
    <r>
      <rPr>
        <sz val="9"/>
        <rFont val="宋体"/>
        <family val="3"/>
        <charset val="134"/>
      </rPr>
      <t>提租补贴</t>
    </r>
  </si>
  <si>
    <r>
      <rPr>
        <sz val="9"/>
        <rFont val="Times New Roman"/>
        <family val="1"/>
      </rPr>
      <t xml:space="preserve">  </t>
    </r>
    <r>
      <rPr>
        <sz val="9"/>
        <rFont val="宋体"/>
        <family val="3"/>
        <charset val="134"/>
      </rPr>
      <t>城乡社区住宅</t>
    </r>
  </si>
  <si>
    <r>
      <rPr>
        <sz val="9"/>
        <rFont val="Times New Roman"/>
        <family val="1"/>
      </rPr>
      <t xml:space="preserve">    </t>
    </r>
    <r>
      <rPr>
        <sz val="9"/>
        <rFont val="宋体"/>
        <family val="3"/>
        <charset val="134"/>
      </rPr>
      <t>其他城乡社区住宅支出</t>
    </r>
  </si>
  <si>
    <r>
      <rPr>
        <b/>
        <sz val="9"/>
        <rFont val="宋体"/>
        <family val="3"/>
        <charset val="134"/>
      </rPr>
      <t>粮油物资储备支出</t>
    </r>
  </si>
  <si>
    <r>
      <rPr>
        <sz val="9"/>
        <rFont val="Times New Roman"/>
        <family val="1"/>
      </rPr>
      <t xml:space="preserve">  </t>
    </r>
    <r>
      <rPr>
        <sz val="9"/>
        <rFont val="宋体"/>
        <family val="3"/>
        <charset val="134"/>
      </rPr>
      <t>粮油事务</t>
    </r>
  </si>
  <si>
    <r>
      <rPr>
        <sz val="9"/>
        <rFont val="Times New Roman"/>
        <family val="1"/>
      </rPr>
      <t xml:space="preserve">    </t>
    </r>
    <r>
      <rPr>
        <sz val="9"/>
        <rFont val="宋体"/>
        <family val="3"/>
        <charset val="134"/>
      </rPr>
      <t>粮食财务挂账消化款</t>
    </r>
  </si>
  <si>
    <r>
      <rPr>
        <sz val="10"/>
        <rFont val="Times New Roman"/>
        <family val="1"/>
      </rPr>
      <t xml:space="preserve">   </t>
    </r>
    <r>
      <rPr>
        <sz val="10"/>
        <rFont val="宋体"/>
        <family val="3"/>
        <charset val="134"/>
      </rPr>
      <t>粮食风险基金</t>
    </r>
  </si>
  <si>
    <r>
      <rPr>
        <sz val="9"/>
        <rFont val="Times New Roman"/>
        <family val="1"/>
      </rPr>
      <t xml:space="preserve">    </t>
    </r>
    <r>
      <rPr>
        <sz val="9"/>
        <rFont val="宋体"/>
        <family val="3"/>
        <charset val="134"/>
      </rPr>
      <t>设施安全</t>
    </r>
  </si>
  <si>
    <r>
      <rPr>
        <sz val="9"/>
        <rFont val="Times New Roman"/>
        <family val="1"/>
      </rPr>
      <t xml:space="preserve">  </t>
    </r>
    <r>
      <rPr>
        <sz val="9"/>
        <rFont val="宋体"/>
        <family val="3"/>
        <charset val="134"/>
      </rPr>
      <t>粮油储备</t>
    </r>
  </si>
  <si>
    <r>
      <rPr>
        <sz val="9"/>
        <rFont val="Times New Roman"/>
        <family val="1"/>
      </rPr>
      <t xml:space="preserve">    </t>
    </r>
    <r>
      <rPr>
        <sz val="9"/>
        <rFont val="宋体"/>
        <family val="3"/>
        <charset val="134"/>
      </rPr>
      <t>储备粮油补贴</t>
    </r>
  </si>
  <si>
    <r>
      <rPr>
        <b/>
        <sz val="9"/>
        <color indexed="8"/>
        <rFont val="SimSun"/>
        <charset val="134"/>
      </rPr>
      <t>灾害防治及应急管理支出</t>
    </r>
  </si>
  <si>
    <r>
      <rPr>
        <sz val="9"/>
        <color indexed="8"/>
        <rFont val="Times New Roman"/>
        <family val="1"/>
      </rPr>
      <t xml:space="preserve">  </t>
    </r>
    <r>
      <rPr>
        <sz val="9"/>
        <color indexed="8"/>
        <rFont val="SimSun"/>
        <charset val="134"/>
      </rPr>
      <t>应急管理事务</t>
    </r>
  </si>
  <si>
    <r>
      <rPr>
        <sz val="10"/>
        <rFont val="Times New Roman"/>
        <family val="1"/>
      </rPr>
      <t xml:space="preserve">    </t>
    </r>
    <r>
      <rPr>
        <sz val="10"/>
        <rFont val="宋体"/>
        <family val="3"/>
        <charset val="134"/>
      </rPr>
      <t>一般行政管理事务</t>
    </r>
  </si>
  <si>
    <r>
      <rPr>
        <sz val="9"/>
        <color indexed="8"/>
        <rFont val="Times New Roman"/>
        <family val="1"/>
      </rPr>
      <t xml:space="preserve">    </t>
    </r>
    <r>
      <rPr>
        <sz val="9"/>
        <color indexed="8"/>
        <rFont val="SimSun"/>
        <charset val="134"/>
      </rPr>
      <t>灾害风险防治</t>
    </r>
  </si>
  <si>
    <r>
      <rPr>
        <sz val="9"/>
        <color indexed="8"/>
        <rFont val="Times New Roman"/>
        <family val="1"/>
      </rPr>
      <t xml:space="preserve">    </t>
    </r>
    <r>
      <rPr>
        <sz val="9"/>
        <color indexed="8"/>
        <rFont val="SimSun"/>
        <charset val="134"/>
      </rPr>
      <t>安全监管</t>
    </r>
  </si>
  <si>
    <r>
      <rPr>
        <sz val="9"/>
        <color indexed="8"/>
        <rFont val="Times New Roman"/>
        <family val="1"/>
      </rPr>
      <t xml:space="preserve">    </t>
    </r>
    <r>
      <rPr>
        <sz val="9"/>
        <color indexed="8"/>
        <rFont val="SimSun"/>
        <charset val="134"/>
      </rPr>
      <t>应急救援</t>
    </r>
  </si>
  <si>
    <r>
      <rPr>
        <sz val="9"/>
        <color indexed="8"/>
        <rFont val="Times New Roman"/>
        <family val="1"/>
      </rPr>
      <t xml:space="preserve">    </t>
    </r>
    <r>
      <rPr>
        <sz val="9"/>
        <color indexed="8"/>
        <rFont val="SimSun"/>
        <charset val="134"/>
      </rPr>
      <t>应急管理</t>
    </r>
  </si>
  <si>
    <r>
      <rPr>
        <sz val="9"/>
        <color indexed="8"/>
        <rFont val="Times New Roman"/>
        <family val="1"/>
      </rPr>
      <t xml:space="preserve">    </t>
    </r>
    <r>
      <rPr>
        <sz val="9"/>
        <color indexed="8"/>
        <rFont val="SimSun"/>
        <charset val="134"/>
      </rPr>
      <t>其他应急管理支出</t>
    </r>
  </si>
  <si>
    <r>
      <rPr>
        <sz val="9"/>
        <color indexed="8"/>
        <rFont val="Times New Roman"/>
        <family val="1"/>
      </rPr>
      <t xml:space="preserve">  </t>
    </r>
    <r>
      <rPr>
        <sz val="9"/>
        <color indexed="8"/>
        <rFont val="SimSun"/>
        <charset val="134"/>
      </rPr>
      <t>消防事务</t>
    </r>
  </si>
  <si>
    <r>
      <rPr>
        <sz val="9"/>
        <color indexed="8"/>
        <rFont val="Times New Roman"/>
        <family val="1"/>
      </rPr>
      <t xml:space="preserve">    </t>
    </r>
    <r>
      <rPr>
        <sz val="9"/>
        <color indexed="8"/>
        <rFont val="SimSun"/>
        <charset val="134"/>
      </rPr>
      <t>消防应急救援</t>
    </r>
  </si>
  <si>
    <t xml:space="preserve">      其他消防救援事务支出</t>
  </si>
  <si>
    <r>
      <rPr>
        <sz val="9"/>
        <color indexed="8"/>
        <rFont val="Times New Roman"/>
        <family val="1"/>
      </rPr>
      <t xml:space="preserve">  </t>
    </r>
    <r>
      <rPr>
        <sz val="9"/>
        <color indexed="8"/>
        <rFont val="SimSun"/>
        <charset val="134"/>
      </rPr>
      <t>森林消防事务</t>
    </r>
  </si>
  <si>
    <r>
      <rPr>
        <sz val="9"/>
        <color indexed="8"/>
        <rFont val="Times New Roman"/>
        <family val="1"/>
      </rPr>
      <t xml:space="preserve">    </t>
    </r>
    <r>
      <rPr>
        <sz val="9"/>
        <color indexed="8"/>
        <rFont val="SimSun"/>
        <charset val="134"/>
      </rPr>
      <t>森林消防应急救援</t>
    </r>
  </si>
  <si>
    <r>
      <rPr>
        <sz val="9"/>
        <color indexed="8"/>
        <rFont val="Times New Roman"/>
        <family val="1"/>
      </rPr>
      <t xml:space="preserve">  </t>
    </r>
    <r>
      <rPr>
        <sz val="9"/>
        <color indexed="8"/>
        <rFont val="SimSun"/>
        <charset val="134"/>
      </rPr>
      <t>地震事务</t>
    </r>
  </si>
  <si>
    <r>
      <rPr>
        <sz val="9"/>
        <color indexed="8"/>
        <rFont val="Times New Roman"/>
        <family val="1"/>
      </rPr>
      <t xml:space="preserve">    </t>
    </r>
    <r>
      <rPr>
        <sz val="9"/>
        <color indexed="8"/>
        <rFont val="SimSun"/>
        <charset val="134"/>
      </rPr>
      <t>地震应急救援</t>
    </r>
  </si>
  <si>
    <r>
      <rPr>
        <sz val="9"/>
        <color indexed="8"/>
        <rFont val="Times New Roman"/>
        <family val="1"/>
      </rPr>
      <t xml:space="preserve">  </t>
    </r>
    <r>
      <rPr>
        <sz val="9"/>
        <color indexed="8"/>
        <rFont val="SimSun"/>
        <charset val="134"/>
      </rPr>
      <t>自然灾害防治</t>
    </r>
  </si>
  <si>
    <r>
      <rPr>
        <sz val="9"/>
        <color indexed="8"/>
        <rFont val="Times New Roman"/>
        <family val="1"/>
      </rPr>
      <t xml:space="preserve">    </t>
    </r>
    <r>
      <rPr>
        <sz val="9"/>
        <color indexed="8"/>
        <rFont val="SimSun"/>
        <charset val="134"/>
      </rPr>
      <t>地质灾害防治</t>
    </r>
  </si>
  <si>
    <r>
      <rPr>
        <sz val="9"/>
        <color indexed="8"/>
        <rFont val="Times New Roman"/>
        <family val="1"/>
      </rPr>
      <t xml:space="preserve">    </t>
    </r>
    <r>
      <rPr>
        <sz val="9"/>
        <color indexed="8"/>
        <rFont val="SimSun"/>
        <charset val="134"/>
      </rPr>
      <t>森林草原防灾减灾</t>
    </r>
  </si>
  <si>
    <r>
      <rPr>
        <sz val="9"/>
        <color indexed="8"/>
        <rFont val="Times New Roman"/>
        <family val="1"/>
      </rPr>
      <t xml:space="preserve">    </t>
    </r>
    <r>
      <rPr>
        <sz val="9"/>
        <color indexed="8"/>
        <rFont val="SimSun"/>
        <charset val="134"/>
      </rPr>
      <t>其他自然灾害防治支出</t>
    </r>
  </si>
  <si>
    <r>
      <rPr>
        <sz val="9"/>
        <color indexed="8"/>
        <rFont val="Times New Roman"/>
        <family val="1"/>
      </rPr>
      <t xml:space="preserve">  </t>
    </r>
    <r>
      <rPr>
        <sz val="9"/>
        <color indexed="8"/>
        <rFont val="SimSun"/>
        <charset val="134"/>
      </rPr>
      <t>自然灾害救灾及恢复重建支出</t>
    </r>
  </si>
  <si>
    <r>
      <rPr>
        <sz val="9"/>
        <color indexed="8"/>
        <rFont val="Times New Roman"/>
        <family val="1"/>
      </rPr>
      <t xml:space="preserve">    </t>
    </r>
    <r>
      <rPr>
        <sz val="9"/>
        <color indexed="8"/>
        <rFont val="SimSun"/>
        <charset val="134"/>
      </rPr>
      <t>自然灾害救灾补助</t>
    </r>
  </si>
  <si>
    <r>
      <rPr>
        <sz val="9"/>
        <color indexed="8"/>
        <rFont val="Times New Roman"/>
        <family val="1"/>
      </rPr>
      <t xml:space="preserve">  </t>
    </r>
    <r>
      <rPr>
        <sz val="9"/>
        <color indexed="8"/>
        <rFont val="SimSun"/>
        <charset val="134"/>
      </rPr>
      <t>其他灾害防治及应急管理支出</t>
    </r>
  </si>
  <si>
    <r>
      <rPr>
        <sz val="9"/>
        <color indexed="8"/>
        <rFont val="Times New Roman"/>
        <family val="1"/>
      </rPr>
      <t xml:space="preserve">    </t>
    </r>
    <r>
      <rPr>
        <sz val="9"/>
        <color indexed="8"/>
        <rFont val="SimSun"/>
        <charset val="134"/>
      </rPr>
      <t>其他灾害防治及应急管理支出</t>
    </r>
  </si>
  <si>
    <r>
      <rPr>
        <b/>
        <sz val="9"/>
        <rFont val="宋体"/>
        <family val="3"/>
        <charset val="134"/>
      </rPr>
      <t>债务付息支出</t>
    </r>
  </si>
  <si>
    <r>
      <rPr>
        <sz val="9"/>
        <rFont val="Times New Roman"/>
        <family val="1"/>
      </rPr>
      <t xml:space="preserve">  </t>
    </r>
    <r>
      <rPr>
        <sz val="9"/>
        <rFont val="宋体"/>
        <family val="3"/>
        <charset val="134"/>
      </rPr>
      <t>地方政府一般债务付息支出</t>
    </r>
  </si>
  <si>
    <r>
      <rPr>
        <sz val="9"/>
        <rFont val="Times New Roman"/>
        <family val="1"/>
      </rPr>
      <t xml:space="preserve">    </t>
    </r>
    <r>
      <rPr>
        <sz val="9"/>
        <rFont val="宋体"/>
        <family val="3"/>
        <charset val="134"/>
      </rPr>
      <t>地方政府一般债券付息支出</t>
    </r>
  </si>
  <si>
    <r>
      <rPr>
        <b/>
        <sz val="9"/>
        <rFont val="宋体"/>
        <family val="3"/>
        <charset val="134"/>
      </rPr>
      <t>债务发行费用支出</t>
    </r>
  </si>
  <si>
    <r>
      <rPr>
        <sz val="9"/>
        <rFont val="Times New Roman"/>
        <family val="1"/>
      </rPr>
      <t xml:space="preserve">  </t>
    </r>
    <r>
      <rPr>
        <sz val="9"/>
        <rFont val="宋体"/>
        <family val="3"/>
        <charset val="134"/>
      </rPr>
      <t>地方政府一般债务发行费用支出</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</si>
  <si>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年政府性基金预算收支执行简表</t>
    </r>
  </si>
  <si>
    <r>
      <rPr>
        <sz val="9"/>
        <color indexed="8"/>
        <rFont val="宋体"/>
        <family val="3"/>
        <charset val="134"/>
      </rPr>
      <t>表三</t>
    </r>
  </si>
  <si>
    <r>
      <rPr>
        <b/>
        <sz val="9"/>
        <color indexed="8"/>
        <rFont val="宋体"/>
        <family val="3"/>
        <charset val="134"/>
      </rPr>
      <t>收入</t>
    </r>
  </si>
  <si>
    <r>
      <rPr>
        <b/>
        <sz val="9"/>
        <color indexed="8"/>
        <rFont val="宋体"/>
        <family val="3"/>
        <charset val="134"/>
      </rPr>
      <t>支出</t>
    </r>
  </si>
  <si>
    <r>
      <rPr>
        <b/>
        <sz val="9"/>
        <color indexed="8"/>
        <rFont val="宋体"/>
        <family val="3"/>
        <charset val="134"/>
      </rPr>
      <t>项目</t>
    </r>
  </si>
  <si>
    <r>
      <rPr>
        <b/>
        <sz val="9"/>
        <color indexed="8"/>
        <rFont val="Times New Roman"/>
        <family val="1"/>
      </rPr>
      <t>2024</t>
    </r>
    <r>
      <rPr>
        <b/>
        <sz val="9"/>
        <color indexed="8"/>
        <rFont val="宋体"/>
        <family val="3"/>
        <charset val="134"/>
      </rPr>
      <t>年
决算数</t>
    </r>
  </si>
  <si>
    <r>
      <rPr>
        <b/>
        <sz val="9"/>
        <color indexed="8"/>
        <rFont val="Times New Roman"/>
        <family val="1"/>
      </rPr>
      <t>2025</t>
    </r>
    <r>
      <rPr>
        <b/>
        <sz val="9"/>
        <color indexed="8"/>
        <rFont val="宋体"/>
        <family val="3"/>
        <charset val="134"/>
      </rPr>
      <t>年
快报数</t>
    </r>
  </si>
  <si>
    <r>
      <rPr>
        <b/>
        <sz val="9"/>
        <color indexed="8"/>
        <rFont val="宋体"/>
        <family val="3"/>
        <charset val="134"/>
      </rPr>
      <t>增幅（</t>
    </r>
    <r>
      <rPr>
        <b/>
        <sz val="9"/>
        <color indexed="8"/>
        <rFont val="Times New Roman"/>
        <family val="1"/>
      </rPr>
      <t>%</t>
    </r>
    <r>
      <rPr>
        <b/>
        <sz val="9"/>
        <color indexed="8"/>
        <rFont val="宋体"/>
        <family val="3"/>
        <charset val="134"/>
      </rPr>
      <t>）</t>
    </r>
  </si>
  <si>
    <r>
      <rPr>
        <sz val="9"/>
        <color indexed="8"/>
        <rFont val="宋体"/>
        <family val="3"/>
        <charset val="134"/>
      </rPr>
      <t>国有土地使用权出让收入</t>
    </r>
  </si>
  <si>
    <r>
      <rPr>
        <sz val="9"/>
        <color indexed="8"/>
        <rFont val="宋体"/>
        <family val="3"/>
        <charset val="134"/>
      </rPr>
      <t>文化体育与传媒支出</t>
    </r>
  </si>
  <si>
    <r>
      <rPr>
        <sz val="9"/>
        <color indexed="8"/>
        <rFont val="Times New Roman"/>
        <family val="1"/>
      </rPr>
      <t xml:space="preserve">  </t>
    </r>
    <r>
      <rPr>
        <sz val="9"/>
        <color indexed="8"/>
        <rFont val="宋体"/>
        <family val="3"/>
        <charset val="134"/>
      </rPr>
      <t>土地出让价款收入</t>
    </r>
  </si>
  <si>
    <r>
      <rPr>
        <sz val="9"/>
        <color indexed="8"/>
        <rFont val="宋体"/>
        <family val="3"/>
        <charset val="134"/>
      </rPr>
      <t>社会保障和就业支出</t>
    </r>
  </si>
  <si>
    <r>
      <rPr>
        <sz val="9"/>
        <color indexed="8"/>
        <rFont val="Times New Roman"/>
        <family val="1"/>
      </rPr>
      <t xml:space="preserve">  </t>
    </r>
    <r>
      <rPr>
        <sz val="9"/>
        <color indexed="8"/>
        <rFont val="宋体"/>
        <family val="3"/>
        <charset val="134"/>
      </rPr>
      <t>补缴的土地价款</t>
    </r>
  </si>
  <si>
    <r>
      <rPr>
        <sz val="9"/>
        <color indexed="8"/>
        <rFont val="宋体"/>
        <family val="3"/>
        <charset val="134"/>
      </rPr>
      <t>城乡社区支出</t>
    </r>
  </si>
  <si>
    <r>
      <rPr>
        <sz val="9"/>
        <color indexed="8"/>
        <rFont val="Times New Roman"/>
        <family val="1"/>
      </rPr>
      <t xml:space="preserve">  </t>
    </r>
    <r>
      <rPr>
        <sz val="9"/>
        <color indexed="8"/>
        <rFont val="宋体"/>
        <family val="3"/>
        <charset val="134"/>
      </rPr>
      <t>划拨土地收入</t>
    </r>
  </si>
  <si>
    <r>
      <rPr>
        <sz val="9"/>
        <color indexed="8"/>
        <rFont val="宋体"/>
        <family val="3"/>
        <charset val="134"/>
      </rPr>
      <t>农林水支出</t>
    </r>
  </si>
  <si>
    <r>
      <rPr>
        <sz val="9"/>
        <color indexed="8"/>
        <rFont val="Times New Roman"/>
        <family val="1"/>
      </rPr>
      <t xml:space="preserve">  </t>
    </r>
    <r>
      <rPr>
        <sz val="9"/>
        <color indexed="8"/>
        <rFont val="宋体"/>
        <family val="3"/>
        <charset val="134"/>
      </rPr>
      <t>缴纳新增建设用地土地有偿使用费</t>
    </r>
  </si>
  <si>
    <r>
      <rPr>
        <sz val="9"/>
        <color indexed="8"/>
        <rFont val="宋体"/>
        <family val="3"/>
        <charset val="134"/>
      </rPr>
      <t>其他支出</t>
    </r>
  </si>
  <si>
    <r>
      <rPr>
        <sz val="9"/>
        <color indexed="8"/>
        <rFont val="宋体"/>
        <family val="3"/>
        <charset val="134"/>
      </rPr>
      <t>彩票公益金收入</t>
    </r>
  </si>
  <si>
    <r>
      <rPr>
        <sz val="9"/>
        <color indexed="8"/>
        <rFont val="宋体"/>
        <family val="3"/>
        <charset val="134"/>
      </rPr>
      <t>债务还本支出</t>
    </r>
  </si>
  <si>
    <r>
      <rPr>
        <sz val="9"/>
        <color indexed="8"/>
        <rFont val="Times New Roman"/>
        <family val="1"/>
      </rPr>
      <t xml:space="preserve">  </t>
    </r>
    <r>
      <rPr>
        <sz val="9"/>
        <color indexed="8"/>
        <rFont val="宋体"/>
        <family val="3"/>
        <charset val="134"/>
      </rPr>
      <t>福利彩票公益金收入</t>
    </r>
  </si>
  <si>
    <r>
      <rPr>
        <sz val="9"/>
        <rFont val="宋体"/>
        <family val="3"/>
        <charset val="134"/>
      </rPr>
      <t>债务付息支出</t>
    </r>
  </si>
  <si>
    <r>
      <rPr>
        <sz val="9"/>
        <color indexed="8"/>
        <rFont val="Times New Roman"/>
        <family val="1"/>
      </rPr>
      <t xml:space="preserve">  </t>
    </r>
    <r>
      <rPr>
        <sz val="9"/>
        <color indexed="8"/>
        <rFont val="宋体"/>
        <family val="3"/>
        <charset val="134"/>
      </rPr>
      <t>体育彩票公益金收入</t>
    </r>
  </si>
  <si>
    <r>
      <rPr>
        <sz val="9"/>
        <rFont val="宋体"/>
        <family val="3"/>
        <charset val="134"/>
      </rPr>
      <t>债务发行费用支出</t>
    </r>
  </si>
  <si>
    <r>
      <rPr>
        <sz val="9"/>
        <color indexed="8"/>
        <rFont val="宋体"/>
        <family val="3"/>
        <charset val="134"/>
      </rPr>
      <t>城市基础设施配套费收入</t>
    </r>
  </si>
  <si>
    <r>
      <rPr>
        <sz val="9"/>
        <rFont val="宋体"/>
        <family val="3"/>
        <charset val="134"/>
      </rPr>
      <t>抗疫特别国债安排支出</t>
    </r>
  </si>
  <si>
    <r>
      <rPr>
        <sz val="9"/>
        <color indexed="8"/>
        <rFont val="宋体"/>
        <family val="3"/>
        <charset val="134"/>
      </rPr>
      <t>污水处理费收入</t>
    </r>
  </si>
  <si>
    <t>节能环保支出</t>
  </si>
  <si>
    <t>小型水库移民扶助基金收入</t>
  </si>
  <si>
    <r>
      <rPr>
        <sz val="9"/>
        <color indexed="8"/>
        <rFont val="宋体"/>
        <family val="3"/>
        <charset val="134"/>
      </rPr>
      <t>专项债券对应项目专项收入</t>
    </r>
  </si>
  <si>
    <r>
      <rPr>
        <sz val="9"/>
        <color indexed="8"/>
        <rFont val="Times New Roman"/>
        <family val="1"/>
      </rPr>
      <t xml:space="preserve">  </t>
    </r>
    <r>
      <rPr>
        <sz val="9"/>
        <color indexed="8"/>
        <rFont val="宋体"/>
        <family val="3"/>
        <charset val="134"/>
      </rPr>
      <t>国有土地使用权出让金专项债务对应项目专项收入</t>
    </r>
  </si>
  <si>
    <r>
      <rPr>
        <sz val="9"/>
        <color indexed="8"/>
        <rFont val="Times New Roman"/>
        <family val="1"/>
      </rPr>
      <t xml:space="preserve">  </t>
    </r>
    <r>
      <rPr>
        <sz val="9"/>
        <color indexed="8"/>
        <rFont val="宋体"/>
        <family val="3"/>
        <charset val="134"/>
      </rPr>
      <t>其他政府性基金专项债务对应项目专项收入</t>
    </r>
  </si>
  <si>
    <r>
      <rPr>
        <b/>
        <sz val="9"/>
        <color indexed="8"/>
        <rFont val="宋体"/>
        <family val="3"/>
        <charset val="134"/>
      </rPr>
      <t>本年收入小计</t>
    </r>
  </si>
  <si>
    <r>
      <rPr>
        <b/>
        <sz val="9"/>
        <color indexed="8"/>
        <rFont val="宋体"/>
        <family val="3"/>
        <charset val="134"/>
      </rPr>
      <t>本年支出小计</t>
    </r>
  </si>
  <si>
    <r>
      <rPr>
        <b/>
        <sz val="9"/>
        <color indexed="8"/>
        <rFont val="宋体"/>
        <family val="3"/>
        <charset val="134"/>
      </rPr>
      <t>转移性收入</t>
    </r>
  </si>
  <si>
    <r>
      <rPr>
        <b/>
        <sz val="9"/>
        <color indexed="8"/>
        <rFont val="宋体"/>
        <family val="3"/>
        <charset val="134"/>
      </rPr>
      <t>地方政府专项债务还本支出</t>
    </r>
  </si>
  <si>
    <r>
      <rPr>
        <sz val="9"/>
        <color indexed="8"/>
        <rFont val="宋体"/>
        <family val="3"/>
        <charset val="134"/>
      </rPr>
      <t>　政府性基金转移收入</t>
    </r>
  </si>
  <si>
    <r>
      <rPr>
        <sz val="9"/>
        <color indexed="8"/>
        <rFont val="Times New Roman"/>
        <family val="1"/>
      </rPr>
      <t xml:space="preserve">    </t>
    </r>
    <r>
      <rPr>
        <sz val="9"/>
        <color indexed="8"/>
        <rFont val="宋体"/>
        <family val="3"/>
        <charset val="134"/>
      </rPr>
      <t>置换专项债券还本支出</t>
    </r>
  </si>
  <si>
    <r>
      <rPr>
        <sz val="9"/>
        <color indexed="8"/>
        <rFont val="宋体"/>
        <family val="3"/>
        <charset val="134"/>
      </rPr>
      <t>　上年结余收入</t>
    </r>
  </si>
  <si>
    <r>
      <rPr>
        <sz val="9"/>
        <color indexed="8"/>
        <rFont val="Times New Roman"/>
        <family val="1"/>
      </rPr>
      <t xml:space="preserve">    </t>
    </r>
    <r>
      <rPr>
        <sz val="9"/>
        <color indexed="8"/>
        <rFont val="宋体"/>
        <family val="3"/>
        <charset val="134"/>
      </rPr>
      <t>新增专项债券还本支出</t>
    </r>
  </si>
  <si>
    <r>
      <rPr>
        <sz val="9"/>
        <color indexed="8"/>
        <rFont val="宋体"/>
        <family val="3"/>
        <charset val="134"/>
      </rPr>
      <t>　调入资金</t>
    </r>
  </si>
  <si>
    <r>
      <rPr>
        <b/>
        <sz val="9"/>
        <color indexed="8"/>
        <rFont val="宋体"/>
        <family val="3"/>
        <charset val="134"/>
      </rPr>
      <t>转移性支出</t>
    </r>
  </si>
  <si>
    <r>
      <rPr>
        <sz val="9"/>
        <color indexed="8"/>
        <rFont val="宋体"/>
        <family val="3"/>
        <charset val="134"/>
      </rPr>
      <t>　专项债务转贷收入</t>
    </r>
  </si>
  <si>
    <r>
      <rPr>
        <sz val="9"/>
        <color indexed="8"/>
        <rFont val="Times New Roman"/>
        <family val="1"/>
      </rPr>
      <t xml:space="preserve">   </t>
    </r>
    <r>
      <rPr>
        <sz val="9"/>
        <color indexed="8"/>
        <rFont val="宋体"/>
        <family val="3"/>
        <charset val="134"/>
      </rPr>
      <t>政府性基金上解支出</t>
    </r>
  </si>
  <si>
    <r>
      <rPr>
        <sz val="9"/>
        <color indexed="8"/>
        <rFont val="宋体"/>
        <family val="3"/>
        <charset val="134"/>
      </rPr>
      <t>　</t>
    </r>
    <r>
      <rPr>
        <sz val="9"/>
        <color indexed="8"/>
        <rFont val="Times New Roman"/>
        <family val="1"/>
      </rPr>
      <t xml:space="preserve">  </t>
    </r>
    <r>
      <rPr>
        <sz val="9"/>
        <color indexed="8"/>
        <rFont val="宋体"/>
        <family val="3"/>
        <charset val="134"/>
      </rPr>
      <t>新增专项债券转贷收入</t>
    </r>
  </si>
  <si>
    <r>
      <rPr>
        <sz val="9"/>
        <color indexed="8"/>
        <rFont val="Times New Roman"/>
        <family val="1"/>
      </rPr>
      <t xml:space="preserve">   </t>
    </r>
    <r>
      <rPr>
        <sz val="9"/>
        <color indexed="8"/>
        <rFont val="宋体"/>
        <family val="3"/>
        <charset val="134"/>
      </rPr>
      <t>调出资金</t>
    </r>
  </si>
  <si>
    <r>
      <rPr>
        <sz val="9"/>
        <color indexed="8"/>
        <rFont val="Times New Roman"/>
        <family val="1"/>
      </rPr>
      <t xml:space="preserve"> </t>
    </r>
    <r>
      <rPr>
        <sz val="9"/>
        <color indexed="8"/>
        <rFont val="宋体"/>
        <family val="3"/>
        <charset val="134"/>
      </rPr>
      <t>　</t>
    </r>
    <r>
      <rPr>
        <sz val="9"/>
        <color indexed="8"/>
        <rFont val="Times New Roman"/>
        <family val="1"/>
      </rPr>
      <t xml:space="preserve"> </t>
    </r>
    <r>
      <rPr>
        <sz val="9"/>
        <color indexed="8"/>
        <rFont val="宋体"/>
        <family val="3"/>
        <charset val="134"/>
      </rPr>
      <t>置换专项债券转贷收入</t>
    </r>
  </si>
  <si>
    <r>
      <rPr>
        <sz val="9"/>
        <color indexed="8"/>
        <rFont val="Times New Roman"/>
        <family val="1"/>
      </rPr>
      <t xml:space="preserve">   </t>
    </r>
    <r>
      <rPr>
        <sz val="9"/>
        <color indexed="8"/>
        <rFont val="宋体"/>
        <family val="3"/>
        <charset val="134"/>
      </rPr>
      <t>年终结余</t>
    </r>
  </si>
  <si>
    <r>
      <rPr>
        <b/>
        <sz val="9"/>
        <color indexed="8"/>
        <rFont val="宋体"/>
        <family val="3"/>
        <charset val="134"/>
      </rPr>
      <t>收入合计</t>
    </r>
  </si>
  <si>
    <r>
      <rPr>
        <b/>
        <sz val="9"/>
        <color indexed="8"/>
        <rFont val="宋体"/>
        <family val="3"/>
        <charset val="134"/>
      </rPr>
      <t>支出合计</t>
    </r>
  </si>
  <si>
    <r>
      <rPr>
        <sz val="18"/>
        <rFont val="方正小标宋简体"/>
        <family val="3"/>
        <charset val="134"/>
      </rPr>
      <t>富民县</t>
    </r>
    <r>
      <rPr>
        <sz val="18"/>
        <rFont val="Times New Roman"/>
        <family val="1"/>
      </rPr>
      <t>2025</t>
    </r>
    <r>
      <rPr>
        <sz val="18"/>
        <rFont val="方正小标宋简体"/>
        <family val="3"/>
        <charset val="134"/>
      </rPr>
      <t>年政府性基金预算支出执行情况表</t>
    </r>
  </si>
  <si>
    <r>
      <rPr>
        <sz val="9"/>
        <color indexed="8"/>
        <rFont val="宋体"/>
        <family val="3"/>
        <charset val="134"/>
      </rPr>
      <t>表四</t>
    </r>
  </si>
  <si>
    <r>
      <rPr>
        <sz val="9"/>
        <rFont val="宋体"/>
        <family val="3"/>
        <charset val="134"/>
      </rPr>
      <t>单位：万元</t>
    </r>
  </si>
  <si>
    <r>
      <rPr>
        <b/>
        <sz val="9"/>
        <rFont val="宋体"/>
        <family val="3"/>
        <charset val="134"/>
      </rPr>
      <t>一、文化旅游体育与传媒支出</t>
    </r>
  </si>
  <si>
    <r>
      <rPr>
        <sz val="9"/>
        <rFont val="Times New Roman"/>
        <family val="1"/>
      </rPr>
      <t xml:space="preserve">   </t>
    </r>
    <r>
      <rPr>
        <sz val="9"/>
        <rFont val="宋体"/>
        <family val="3"/>
        <charset val="134"/>
      </rPr>
      <t>国家电影事业发展专项资金安排的支出</t>
    </r>
  </si>
  <si>
    <r>
      <rPr>
        <sz val="9"/>
        <color indexed="8"/>
        <rFont val="Times New Roman"/>
        <family val="1"/>
      </rPr>
      <t xml:space="preserve">     </t>
    </r>
    <r>
      <rPr>
        <sz val="9"/>
        <color indexed="8"/>
        <rFont val="宋体"/>
        <family val="3"/>
        <charset val="134"/>
      </rPr>
      <t>资助国产影片放映</t>
    </r>
  </si>
  <si>
    <r>
      <rPr>
        <sz val="9"/>
        <color indexed="8"/>
        <rFont val="Times New Roman"/>
        <family val="1"/>
      </rPr>
      <t xml:space="preserve">     </t>
    </r>
    <r>
      <rPr>
        <sz val="9"/>
        <color indexed="8"/>
        <rFont val="宋体"/>
        <family val="3"/>
        <charset val="134"/>
      </rPr>
      <t>资助影院建设</t>
    </r>
  </si>
  <si>
    <r>
      <rPr>
        <sz val="9"/>
        <color indexed="8"/>
        <rFont val="Times New Roman"/>
        <family val="1"/>
      </rPr>
      <t xml:space="preserve">     </t>
    </r>
    <r>
      <rPr>
        <sz val="9"/>
        <color indexed="8"/>
        <rFont val="宋体"/>
        <family val="3"/>
        <charset val="134"/>
      </rPr>
      <t>资助少数民族语电影译制</t>
    </r>
  </si>
  <si>
    <r>
      <rPr>
        <sz val="9"/>
        <color indexed="8"/>
        <rFont val="Times New Roman"/>
        <family val="1"/>
      </rPr>
      <t xml:space="preserve">      </t>
    </r>
    <r>
      <rPr>
        <sz val="9"/>
        <color indexed="8"/>
        <rFont val="宋体"/>
        <family val="3"/>
        <charset val="134"/>
      </rPr>
      <t>购买农村电影公益性放映版权服务</t>
    </r>
  </si>
  <si>
    <r>
      <rPr>
        <sz val="9"/>
        <color indexed="8"/>
        <rFont val="Times New Roman"/>
        <family val="1"/>
      </rPr>
      <t xml:space="preserve">     </t>
    </r>
    <r>
      <rPr>
        <sz val="9"/>
        <color indexed="8"/>
        <rFont val="宋体"/>
        <family val="3"/>
        <charset val="134"/>
      </rPr>
      <t>其他国家电影事业发展专项资金支出</t>
    </r>
  </si>
  <si>
    <r>
      <rPr>
        <sz val="9"/>
        <rFont val="Times New Roman"/>
        <family val="1"/>
      </rPr>
      <t xml:space="preserve">   </t>
    </r>
    <r>
      <rPr>
        <sz val="9"/>
        <rFont val="宋体"/>
        <family val="3"/>
        <charset val="134"/>
      </rPr>
      <t>旅游发展基金支出</t>
    </r>
  </si>
  <si>
    <r>
      <rPr>
        <sz val="9"/>
        <rFont val="Times New Roman"/>
        <family val="1"/>
      </rPr>
      <t xml:space="preserve">     </t>
    </r>
    <r>
      <rPr>
        <sz val="9"/>
        <rFont val="宋体"/>
        <family val="3"/>
        <charset val="134"/>
      </rPr>
      <t>宣传促销</t>
    </r>
  </si>
  <si>
    <r>
      <rPr>
        <sz val="9"/>
        <color indexed="8"/>
        <rFont val="Times New Roman"/>
        <family val="1"/>
      </rPr>
      <t xml:space="preserve">     </t>
    </r>
    <r>
      <rPr>
        <sz val="9"/>
        <color indexed="8"/>
        <rFont val="宋体"/>
        <family val="3"/>
        <charset val="134"/>
      </rPr>
      <t>行业规划</t>
    </r>
  </si>
  <si>
    <r>
      <rPr>
        <sz val="9"/>
        <color indexed="8"/>
        <rFont val="Times New Roman"/>
        <family val="1"/>
      </rPr>
      <t xml:space="preserve">     </t>
    </r>
    <r>
      <rPr>
        <sz val="9"/>
        <color indexed="8"/>
        <rFont val="宋体"/>
        <family val="3"/>
        <charset val="134"/>
      </rPr>
      <t>旅游事业补助</t>
    </r>
  </si>
  <si>
    <r>
      <rPr>
        <sz val="9"/>
        <color indexed="8"/>
        <rFont val="Times New Roman"/>
        <family val="1"/>
      </rPr>
      <t xml:space="preserve">     </t>
    </r>
    <r>
      <rPr>
        <sz val="9"/>
        <color indexed="8"/>
        <rFont val="宋体"/>
        <family val="3"/>
        <charset val="134"/>
      </rPr>
      <t>地方旅游开发项目补助</t>
    </r>
    <r>
      <rPr>
        <sz val="9"/>
        <color indexed="8"/>
        <rFont val="Times New Roman"/>
        <family val="1"/>
      </rPr>
      <t xml:space="preserve"> </t>
    </r>
  </si>
  <si>
    <r>
      <rPr>
        <sz val="9"/>
        <color indexed="8"/>
        <rFont val="Times New Roman"/>
        <family val="1"/>
      </rPr>
      <t xml:space="preserve">     </t>
    </r>
    <r>
      <rPr>
        <sz val="9"/>
        <color indexed="8"/>
        <rFont val="宋体"/>
        <family val="3"/>
        <charset val="134"/>
      </rPr>
      <t>其他旅游发展基金支出</t>
    </r>
    <r>
      <rPr>
        <sz val="9"/>
        <color indexed="8"/>
        <rFont val="Times New Roman"/>
        <family val="1"/>
      </rPr>
      <t xml:space="preserve"> </t>
    </r>
  </si>
  <si>
    <r>
      <rPr>
        <sz val="9"/>
        <color indexed="8"/>
        <rFont val="Times New Roman"/>
        <family val="1"/>
      </rPr>
      <t xml:space="preserve">   </t>
    </r>
    <r>
      <rPr>
        <sz val="9"/>
        <color indexed="8"/>
        <rFont val="宋体"/>
        <family val="3"/>
        <charset val="134"/>
      </rPr>
      <t>国家电影事业发展专项资金对应专项债务收入安排的支出</t>
    </r>
  </si>
  <si>
    <r>
      <rPr>
        <sz val="9"/>
        <rFont val="Times New Roman"/>
        <family val="1"/>
      </rPr>
      <t xml:space="preserve">     </t>
    </r>
    <r>
      <rPr>
        <sz val="9"/>
        <rFont val="宋体"/>
        <family val="3"/>
        <charset val="134"/>
      </rPr>
      <t>资助城市影院</t>
    </r>
  </si>
  <si>
    <r>
      <rPr>
        <sz val="9"/>
        <color indexed="8"/>
        <rFont val="Times New Roman"/>
        <family val="1"/>
      </rPr>
      <t xml:space="preserve">     </t>
    </r>
    <r>
      <rPr>
        <sz val="9"/>
        <color indexed="8"/>
        <rFont val="宋体"/>
        <family val="3"/>
        <charset val="134"/>
      </rPr>
      <t>其他国家电影事业发展专项资金对应专项债务收入支出</t>
    </r>
  </si>
  <si>
    <r>
      <rPr>
        <b/>
        <sz val="9"/>
        <color indexed="8"/>
        <rFont val="宋体"/>
        <family val="3"/>
        <charset val="134"/>
      </rPr>
      <t>二、社会保障和就业支出</t>
    </r>
  </si>
  <si>
    <r>
      <rPr>
        <sz val="9"/>
        <color indexed="8"/>
        <rFont val="Times New Roman"/>
        <family val="1"/>
      </rPr>
      <t xml:space="preserve">   </t>
    </r>
    <r>
      <rPr>
        <sz val="9"/>
        <color indexed="8"/>
        <rFont val="宋体"/>
        <family val="3"/>
        <charset val="134"/>
      </rPr>
      <t>大中型水库移民后期扶持基金支出</t>
    </r>
  </si>
  <si>
    <r>
      <rPr>
        <sz val="9"/>
        <rFont val="Times New Roman"/>
        <family val="1"/>
      </rPr>
      <t xml:space="preserve">     </t>
    </r>
    <r>
      <rPr>
        <sz val="9"/>
        <rFont val="宋体"/>
        <family val="3"/>
        <charset val="134"/>
      </rPr>
      <t>移民补助</t>
    </r>
  </si>
  <si>
    <r>
      <rPr>
        <sz val="9"/>
        <rFont val="Times New Roman"/>
        <family val="1"/>
      </rPr>
      <t xml:space="preserve">     </t>
    </r>
    <r>
      <rPr>
        <sz val="9"/>
        <rFont val="宋体"/>
        <family val="3"/>
        <charset val="134"/>
      </rPr>
      <t>基础设施建设和经济发展</t>
    </r>
  </si>
  <si>
    <r>
      <rPr>
        <sz val="9"/>
        <rFont val="Times New Roman"/>
        <family val="1"/>
      </rPr>
      <t xml:space="preserve">     </t>
    </r>
    <r>
      <rPr>
        <sz val="9"/>
        <rFont val="宋体"/>
        <family val="3"/>
        <charset val="134"/>
      </rPr>
      <t>其他大中型水库移民后期扶持基金支出</t>
    </r>
  </si>
  <si>
    <r>
      <rPr>
        <sz val="9"/>
        <color indexed="8"/>
        <rFont val="Times New Roman"/>
        <family val="1"/>
      </rPr>
      <t xml:space="preserve">   </t>
    </r>
    <r>
      <rPr>
        <sz val="9"/>
        <color indexed="8"/>
        <rFont val="宋体"/>
        <family val="3"/>
        <charset val="134"/>
      </rPr>
      <t>小型水库移民扶助基金安排的支出</t>
    </r>
  </si>
  <si>
    <r>
      <rPr>
        <sz val="9"/>
        <color indexed="8"/>
        <rFont val="Times New Roman"/>
        <family val="1"/>
      </rPr>
      <t xml:space="preserve">     </t>
    </r>
    <r>
      <rPr>
        <sz val="9"/>
        <color indexed="8"/>
        <rFont val="宋体"/>
        <family val="3"/>
        <charset val="134"/>
      </rPr>
      <t>移民补助</t>
    </r>
  </si>
  <si>
    <r>
      <rPr>
        <sz val="9"/>
        <color indexed="8"/>
        <rFont val="Times New Roman"/>
        <family val="1"/>
      </rPr>
      <t xml:space="preserve">     </t>
    </r>
    <r>
      <rPr>
        <sz val="9"/>
        <color indexed="8"/>
        <rFont val="宋体"/>
        <family val="3"/>
        <charset val="134"/>
      </rPr>
      <t>基础设施建设和经济发展</t>
    </r>
  </si>
  <si>
    <r>
      <rPr>
        <sz val="9"/>
        <color indexed="8"/>
        <rFont val="Times New Roman"/>
        <family val="1"/>
      </rPr>
      <t xml:space="preserve">     </t>
    </r>
    <r>
      <rPr>
        <sz val="9"/>
        <color indexed="8"/>
        <rFont val="宋体"/>
        <family val="3"/>
        <charset val="134"/>
      </rPr>
      <t>其他小型水库移民扶助基金支出</t>
    </r>
  </si>
  <si>
    <r>
      <rPr>
        <sz val="9"/>
        <rFont val="Times New Roman"/>
        <family val="1"/>
      </rPr>
      <t xml:space="preserve">   </t>
    </r>
    <r>
      <rPr>
        <sz val="9"/>
        <rFont val="宋体"/>
        <family val="3"/>
        <charset val="134"/>
      </rPr>
      <t>小型水库移民扶助基金对应专项债务收入安排的支出</t>
    </r>
  </si>
  <si>
    <r>
      <rPr>
        <sz val="9"/>
        <color indexed="8"/>
        <rFont val="Times New Roman"/>
        <family val="1"/>
      </rPr>
      <t xml:space="preserve">     </t>
    </r>
    <r>
      <rPr>
        <sz val="9"/>
        <color indexed="8"/>
        <rFont val="宋体"/>
        <family val="3"/>
        <charset val="134"/>
      </rPr>
      <t>其他小型水库移民扶助基金对应专项债务收入安排的支出</t>
    </r>
  </si>
  <si>
    <r>
      <rPr>
        <b/>
        <sz val="9"/>
        <color indexed="8"/>
        <rFont val="宋体"/>
        <family val="3"/>
        <charset val="134"/>
      </rPr>
      <t>三、节能环保支出</t>
    </r>
  </si>
  <si>
    <r>
      <rPr>
        <sz val="9"/>
        <color indexed="8"/>
        <rFont val="Times New Roman"/>
        <family val="1"/>
      </rPr>
      <t xml:space="preserve">   </t>
    </r>
    <r>
      <rPr>
        <sz val="9"/>
        <color indexed="8"/>
        <rFont val="宋体"/>
        <family val="3"/>
        <charset val="134"/>
      </rPr>
      <t>可再生能源电价附加收入安排的支出</t>
    </r>
  </si>
  <si>
    <r>
      <rPr>
        <sz val="9"/>
        <color indexed="8"/>
        <rFont val="Times New Roman"/>
        <family val="1"/>
      </rPr>
      <t xml:space="preserve">     </t>
    </r>
    <r>
      <rPr>
        <sz val="9"/>
        <color indexed="8"/>
        <rFont val="宋体"/>
        <family val="3"/>
        <charset val="134"/>
      </rPr>
      <t>风力发电补助</t>
    </r>
  </si>
  <si>
    <r>
      <rPr>
        <sz val="9"/>
        <color indexed="8"/>
        <rFont val="Times New Roman"/>
        <family val="1"/>
      </rPr>
      <t xml:space="preserve">     </t>
    </r>
    <r>
      <rPr>
        <sz val="9"/>
        <color indexed="8"/>
        <rFont val="宋体"/>
        <family val="3"/>
        <charset val="134"/>
      </rPr>
      <t>太阳能发电补助</t>
    </r>
  </si>
  <si>
    <r>
      <rPr>
        <sz val="9"/>
        <color indexed="8"/>
        <rFont val="Times New Roman"/>
        <family val="1"/>
      </rPr>
      <t xml:space="preserve">     </t>
    </r>
    <r>
      <rPr>
        <sz val="9"/>
        <color indexed="8"/>
        <rFont val="宋体"/>
        <family val="3"/>
        <charset val="134"/>
      </rPr>
      <t>生物质能发电补助</t>
    </r>
  </si>
  <si>
    <r>
      <rPr>
        <sz val="9"/>
        <color indexed="8"/>
        <rFont val="Times New Roman"/>
        <family val="1"/>
      </rPr>
      <t xml:space="preserve">     </t>
    </r>
    <r>
      <rPr>
        <sz val="9"/>
        <color indexed="8"/>
        <rFont val="宋体"/>
        <family val="3"/>
        <charset val="134"/>
      </rPr>
      <t>其他可再生能源电价附加收入安排的支出</t>
    </r>
  </si>
  <si>
    <r>
      <rPr>
        <sz val="9"/>
        <color indexed="8"/>
        <rFont val="Times New Roman"/>
        <family val="1"/>
      </rPr>
      <t xml:space="preserve">   </t>
    </r>
    <r>
      <rPr>
        <sz val="9"/>
        <color indexed="8"/>
        <rFont val="宋体"/>
        <family val="3"/>
        <charset val="134"/>
      </rPr>
      <t>废弃电器电子产品处理基金支出</t>
    </r>
  </si>
  <si>
    <r>
      <rPr>
        <sz val="9"/>
        <color indexed="8"/>
        <rFont val="Times New Roman"/>
        <family val="1"/>
      </rPr>
      <t xml:space="preserve">     </t>
    </r>
    <r>
      <rPr>
        <sz val="9"/>
        <color indexed="8"/>
        <rFont val="宋体"/>
        <family val="3"/>
        <charset val="134"/>
      </rPr>
      <t>回收处理费用补贴</t>
    </r>
  </si>
  <si>
    <r>
      <rPr>
        <sz val="9"/>
        <color indexed="8"/>
        <rFont val="Times New Roman"/>
        <family val="1"/>
      </rPr>
      <t xml:space="preserve">     </t>
    </r>
    <r>
      <rPr>
        <sz val="9"/>
        <color indexed="8"/>
        <rFont val="宋体"/>
        <family val="3"/>
        <charset val="134"/>
      </rPr>
      <t>信息系统建设</t>
    </r>
  </si>
  <si>
    <r>
      <rPr>
        <sz val="9"/>
        <color indexed="8"/>
        <rFont val="Times New Roman"/>
        <family val="1"/>
      </rPr>
      <t xml:space="preserve">     </t>
    </r>
    <r>
      <rPr>
        <sz val="9"/>
        <color indexed="8"/>
        <rFont val="宋体"/>
        <family val="3"/>
        <charset val="134"/>
      </rPr>
      <t>基金征管经费</t>
    </r>
  </si>
  <si>
    <r>
      <rPr>
        <sz val="9"/>
        <color indexed="8"/>
        <rFont val="Times New Roman"/>
        <family val="1"/>
      </rPr>
      <t xml:space="preserve">     </t>
    </r>
    <r>
      <rPr>
        <sz val="9"/>
        <color indexed="8"/>
        <rFont val="宋体"/>
        <family val="3"/>
        <charset val="134"/>
      </rPr>
      <t>其他废弃电器电子产品处理基金支出</t>
    </r>
  </si>
  <si>
    <r>
      <rPr>
        <sz val="9"/>
        <color indexed="8"/>
        <rFont val="Times New Roman"/>
        <family val="1"/>
      </rPr>
      <t xml:space="preserve">  </t>
    </r>
    <r>
      <rPr>
        <sz val="9"/>
        <color indexed="8"/>
        <rFont val="宋体"/>
        <family val="3"/>
        <charset val="134"/>
      </rPr>
      <t>超长期特别国债安排的支出</t>
    </r>
    <r>
      <rPr>
        <sz val="9"/>
        <color indexed="8"/>
        <rFont val="Times New Roman"/>
        <family val="1"/>
      </rPr>
      <t xml:space="preserve"> </t>
    </r>
  </si>
  <si>
    <r>
      <rPr>
        <sz val="9"/>
        <color indexed="8"/>
        <rFont val="Times New Roman"/>
        <family val="1"/>
      </rPr>
      <t xml:space="preserve">    </t>
    </r>
    <r>
      <rPr>
        <sz val="9"/>
        <color indexed="8"/>
        <rFont val="宋体"/>
        <family val="3"/>
        <charset val="134"/>
      </rPr>
      <t>其他节能环保支出</t>
    </r>
  </si>
  <si>
    <r>
      <rPr>
        <b/>
        <sz val="9"/>
        <color indexed="8"/>
        <rFont val="宋体"/>
        <family val="3"/>
        <charset val="134"/>
      </rPr>
      <t>四、城乡社区支出</t>
    </r>
  </si>
  <si>
    <r>
      <rPr>
        <sz val="9"/>
        <color indexed="8"/>
        <rFont val="Times New Roman"/>
        <family val="1"/>
      </rPr>
      <t xml:space="preserve">   </t>
    </r>
    <r>
      <rPr>
        <sz val="9"/>
        <color indexed="8"/>
        <rFont val="宋体"/>
        <family val="3"/>
        <charset val="134"/>
      </rPr>
      <t>国有土地使用权出让收入安排的支出</t>
    </r>
  </si>
  <si>
    <r>
      <rPr>
        <sz val="9"/>
        <color indexed="8"/>
        <rFont val="Times New Roman"/>
        <family val="1"/>
      </rPr>
      <t xml:space="preserve">     </t>
    </r>
    <r>
      <rPr>
        <sz val="9"/>
        <color indexed="8"/>
        <rFont val="宋体"/>
        <family val="3"/>
        <charset val="134"/>
      </rPr>
      <t>征地和拆迁补偿支出</t>
    </r>
  </si>
  <si>
    <r>
      <rPr>
        <sz val="9"/>
        <color indexed="8"/>
        <rFont val="Times New Roman"/>
        <family val="1"/>
      </rPr>
      <t xml:space="preserve">     </t>
    </r>
    <r>
      <rPr>
        <sz val="9"/>
        <color indexed="8"/>
        <rFont val="宋体"/>
        <family val="3"/>
        <charset val="134"/>
      </rPr>
      <t>土地开发支出</t>
    </r>
  </si>
  <si>
    <r>
      <rPr>
        <sz val="9"/>
        <rFont val="Times New Roman"/>
        <family val="1"/>
      </rPr>
      <t xml:space="preserve">     </t>
    </r>
    <r>
      <rPr>
        <sz val="9"/>
        <rFont val="宋体"/>
        <family val="3"/>
        <charset val="134"/>
      </rPr>
      <t>城市建设支出</t>
    </r>
  </si>
  <si>
    <r>
      <rPr>
        <sz val="9"/>
        <color indexed="8"/>
        <rFont val="Times New Roman"/>
        <family val="1"/>
      </rPr>
      <t xml:space="preserve">     </t>
    </r>
    <r>
      <rPr>
        <sz val="9"/>
        <color indexed="8"/>
        <rFont val="宋体"/>
        <family val="3"/>
        <charset val="134"/>
      </rPr>
      <t>农村基础设施建设支出</t>
    </r>
  </si>
  <si>
    <r>
      <rPr>
        <sz val="9"/>
        <color indexed="8"/>
        <rFont val="Times New Roman"/>
        <family val="1"/>
      </rPr>
      <t xml:space="preserve">     </t>
    </r>
    <r>
      <rPr>
        <sz val="9"/>
        <color indexed="8"/>
        <rFont val="宋体"/>
        <family val="3"/>
        <charset val="134"/>
      </rPr>
      <t>补助被征地农民支出</t>
    </r>
  </si>
  <si>
    <r>
      <rPr>
        <sz val="9"/>
        <color indexed="8"/>
        <rFont val="Times New Roman"/>
        <family val="1"/>
      </rPr>
      <t xml:space="preserve">     </t>
    </r>
    <r>
      <rPr>
        <sz val="9"/>
        <color indexed="8"/>
        <rFont val="宋体"/>
        <family val="3"/>
        <charset val="134"/>
      </rPr>
      <t>土地出让业务支出</t>
    </r>
  </si>
  <si>
    <r>
      <rPr>
        <sz val="9"/>
        <color indexed="8"/>
        <rFont val="Times New Roman"/>
        <family val="1"/>
      </rPr>
      <t xml:space="preserve">     </t>
    </r>
    <r>
      <rPr>
        <sz val="9"/>
        <color indexed="8"/>
        <rFont val="宋体"/>
        <family val="3"/>
        <charset val="134"/>
      </rPr>
      <t>廉租住房支出</t>
    </r>
  </si>
  <si>
    <r>
      <rPr>
        <sz val="10"/>
        <rFont val="Times New Roman"/>
        <family val="1"/>
      </rPr>
      <t xml:space="preserve">    </t>
    </r>
    <r>
      <rPr>
        <sz val="10"/>
        <rFont val="宋体"/>
        <family val="3"/>
        <charset val="134"/>
      </rPr>
      <t>支付破产或改制企业职工安置费</t>
    </r>
  </si>
  <si>
    <r>
      <rPr>
        <sz val="9"/>
        <rFont val="Times New Roman"/>
        <family val="1"/>
      </rPr>
      <t xml:space="preserve">     </t>
    </r>
    <r>
      <rPr>
        <sz val="9"/>
        <rFont val="宋体"/>
        <family val="3"/>
        <charset val="134"/>
      </rPr>
      <t>棚户区改造支出</t>
    </r>
  </si>
  <si>
    <r>
      <rPr>
        <sz val="9"/>
        <color indexed="8"/>
        <rFont val="Times New Roman"/>
        <family val="1"/>
      </rPr>
      <t xml:space="preserve">     </t>
    </r>
    <r>
      <rPr>
        <sz val="9"/>
        <color indexed="8"/>
        <rFont val="宋体"/>
        <family val="3"/>
        <charset val="134"/>
      </rPr>
      <t>公共租赁住房支出</t>
    </r>
  </si>
  <si>
    <r>
      <rPr>
        <sz val="9"/>
        <color indexed="8"/>
        <rFont val="Times New Roman"/>
        <family val="1"/>
      </rPr>
      <t xml:space="preserve">     </t>
    </r>
    <r>
      <rPr>
        <sz val="9"/>
        <color indexed="8"/>
        <rFont val="宋体"/>
        <family val="3"/>
        <charset val="134"/>
      </rPr>
      <t>保障性住房租金补贴</t>
    </r>
  </si>
  <si>
    <r>
      <rPr>
        <sz val="9"/>
        <color indexed="8"/>
        <rFont val="Times New Roman"/>
        <family val="1"/>
      </rPr>
      <t xml:space="preserve">     </t>
    </r>
    <r>
      <rPr>
        <sz val="9"/>
        <color indexed="8"/>
        <rFont val="宋体"/>
        <family val="3"/>
        <charset val="134"/>
      </rPr>
      <t>农业生产发展支出</t>
    </r>
  </si>
  <si>
    <r>
      <rPr>
        <sz val="9"/>
        <color indexed="8"/>
        <rFont val="Times New Roman"/>
        <family val="1"/>
      </rPr>
      <t xml:space="preserve">     </t>
    </r>
    <r>
      <rPr>
        <sz val="9"/>
        <color indexed="8"/>
        <rFont val="宋体"/>
        <family val="3"/>
        <charset val="134"/>
      </rPr>
      <t>农业农村生态环境支出</t>
    </r>
  </si>
  <si>
    <r>
      <rPr>
        <sz val="9"/>
        <color indexed="8"/>
        <rFont val="Times New Roman"/>
        <family val="1"/>
      </rPr>
      <t xml:space="preserve">     </t>
    </r>
    <r>
      <rPr>
        <sz val="9"/>
        <color indexed="8"/>
        <rFont val="宋体"/>
        <family val="3"/>
        <charset val="134"/>
      </rPr>
      <t>其他国有土地使用权出让收入安排的支出</t>
    </r>
  </si>
  <si>
    <r>
      <rPr>
        <sz val="9"/>
        <rFont val="Times New Roman"/>
        <family val="1"/>
      </rPr>
      <t xml:space="preserve">   </t>
    </r>
    <r>
      <rPr>
        <sz val="9"/>
        <rFont val="宋体"/>
        <family val="3"/>
        <charset val="134"/>
      </rPr>
      <t>国有土地收益基金安排的支出</t>
    </r>
  </si>
  <si>
    <r>
      <rPr>
        <sz val="9"/>
        <rFont val="Times New Roman"/>
        <family val="1"/>
      </rPr>
      <t xml:space="preserve">     </t>
    </r>
    <r>
      <rPr>
        <sz val="9"/>
        <rFont val="宋体"/>
        <family val="3"/>
        <charset val="134"/>
      </rPr>
      <t>征地和拆迁补偿支出</t>
    </r>
  </si>
  <si>
    <r>
      <rPr>
        <sz val="9"/>
        <color indexed="8"/>
        <rFont val="Times New Roman"/>
        <family val="1"/>
      </rPr>
      <t xml:space="preserve">     </t>
    </r>
    <r>
      <rPr>
        <sz val="9"/>
        <color indexed="8"/>
        <rFont val="宋体"/>
        <family val="3"/>
        <charset val="134"/>
      </rPr>
      <t>其他国有土地收益基金支出</t>
    </r>
  </si>
  <si>
    <r>
      <rPr>
        <sz val="9"/>
        <color indexed="8"/>
        <rFont val="Times New Roman"/>
        <family val="1"/>
      </rPr>
      <t xml:space="preserve">   </t>
    </r>
    <r>
      <rPr>
        <sz val="9"/>
        <color indexed="8"/>
        <rFont val="宋体"/>
        <family val="3"/>
        <charset val="134"/>
      </rPr>
      <t>农业土地开发资金安排的支出</t>
    </r>
  </si>
  <si>
    <r>
      <rPr>
        <sz val="9"/>
        <color indexed="8"/>
        <rFont val="Times New Roman"/>
        <family val="1"/>
      </rPr>
      <t xml:space="preserve">   </t>
    </r>
    <r>
      <rPr>
        <sz val="9"/>
        <color indexed="8"/>
        <rFont val="宋体"/>
        <family val="3"/>
        <charset val="134"/>
      </rPr>
      <t>城市基础设施配套费安排的支出</t>
    </r>
  </si>
  <si>
    <r>
      <rPr>
        <sz val="9"/>
        <color indexed="8"/>
        <rFont val="Times New Roman"/>
        <family val="1"/>
      </rPr>
      <t xml:space="preserve">     </t>
    </r>
    <r>
      <rPr>
        <sz val="9"/>
        <color indexed="8"/>
        <rFont val="宋体"/>
        <family val="3"/>
        <charset val="134"/>
      </rPr>
      <t>城市公共设施</t>
    </r>
  </si>
  <si>
    <r>
      <rPr>
        <sz val="9"/>
        <rFont val="Times New Roman"/>
        <family val="1"/>
      </rPr>
      <t xml:space="preserve">     </t>
    </r>
    <r>
      <rPr>
        <sz val="9"/>
        <rFont val="宋体"/>
        <family val="3"/>
        <charset val="134"/>
      </rPr>
      <t>城市环境卫生</t>
    </r>
  </si>
  <si>
    <r>
      <rPr>
        <sz val="9"/>
        <color indexed="8"/>
        <rFont val="Times New Roman"/>
        <family val="1"/>
      </rPr>
      <t xml:space="preserve">     </t>
    </r>
    <r>
      <rPr>
        <sz val="9"/>
        <color indexed="8"/>
        <rFont val="宋体"/>
        <family val="3"/>
        <charset val="134"/>
      </rPr>
      <t>公有房屋</t>
    </r>
  </si>
  <si>
    <r>
      <rPr>
        <sz val="9"/>
        <color indexed="8"/>
        <rFont val="Times New Roman"/>
        <family val="1"/>
      </rPr>
      <t xml:space="preserve">     </t>
    </r>
    <r>
      <rPr>
        <sz val="9"/>
        <color indexed="8"/>
        <rFont val="宋体"/>
        <family val="3"/>
        <charset val="134"/>
      </rPr>
      <t>城市防洪</t>
    </r>
  </si>
  <si>
    <r>
      <rPr>
        <sz val="9"/>
        <color indexed="8"/>
        <rFont val="Times New Roman"/>
        <family val="1"/>
      </rPr>
      <t xml:space="preserve">     </t>
    </r>
    <r>
      <rPr>
        <sz val="9"/>
        <color indexed="8"/>
        <rFont val="宋体"/>
        <family val="3"/>
        <charset val="134"/>
      </rPr>
      <t>其他城市基础设施配套费安排的支出</t>
    </r>
  </si>
  <si>
    <r>
      <rPr>
        <sz val="9"/>
        <color indexed="8"/>
        <rFont val="Times New Roman"/>
        <family val="1"/>
      </rPr>
      <t xml:space="preserve">   </t>
    </r>
    <r>
      <rPr>
        <sz val="9"/>
        <color indexed="8"/>
        <rFont val="宋体"/>
        <family val="3"/>
        <charset val="134"/>
      </rPr>
      <t>污水处理费安排的支出</t>
    </r>
  </si>
  <si>
    <r>
      <rPr>
        <sz val="9"/>
        <color indexed="8"/>
        <rFont val="Times New Roman"/>
        <family val="1"/>
      </rPr>
      <t xml:space="preserve">     </t>
    </r>
    <r>
      <rPr>
        <sz val="9"/>
        <color indexed="8"/>
        <rFont val="宋体"/>
        <family val="3"/>
        <charset val="134"/>
      </rPr>
      <t>污水处理设施建设和运营</t>
    </r>
  </si>
  <si>
    <r>
      <rPr>
        <sz val="9"/>
        <rFont val="Times New Roman"/>
        <family val="1"/>
      </rPr>
      <t xml:space="preserve">     </t>
    </r>
    <r>
      <rPr>
        <sz val="9"/>
        <rFont val="宋体"/>
        <family val="3"/>
        <charset val="134"/>
      </rPr>
      <t>代征手续费</t>
    </r>
  </si>
  <si>
    <r>
      <rPr>
        <sz val="9"/>
        <rFont val="Times New Roman"/>
        <family val="1"/>
      </rPr>
      <t xml:space="preserve">     </t>
    </r>
    <r>
      <rPr>
        <sz val="9"/>
        <rFont val="宋体"/>
        <family val="3"/>
        <charset val="134"/>
      </rPr>
      <t>其他污水处理费安排的支出</t>
    </r>
  </si>
  <si>
    <r>
      <rPr>
        <sz val="9"/>
        <rFont val="Times New Roman"/>
        <family val="1"/>
      </rPr>
      <t xml:space="preserve">   </t>
    </r>
    <r>
      <rPr>
        <sz val="9"/>
        <rFont val="宋体"/>
        <family val="3"/>
        <charset val="134"/>
      </rPr>
      <t>土地储备专项债券收入安排的支出</t>
    </r>
  </si>
  <si>
    <r>
      <rPr>
        <sz val="9"/>
        <color indexed="8"/>
        <rFont val="Times New Roman"/>
        <family val="1"/>
      </rPr>
      <t xml:space="preserve">     </t>
    </r>
    <r>
      <rPr>
        <sz val="9"/>
        <color indexed="8"/>
        <rFont val="宋体"/>
        <family val="3"/>
        <charset val="134"/>
      </rPr>
      <t>其他土地储备专项债券收入安排的支出</t>
    </r>
  </si>
  <si>
    <r>
      <rPr>
        <sz val="9"/>
        <color indexed="8"/>
        <rFont val="Times New Roman"/>
        <family val="1"/>
      </rPr>
      <t xml:space="preserve">   </t>
    </r>
    <r>
      <rPr>
        <sz val="9"/>
        <color indexed="8"/>
        <rFont val="宋体"/>
        <family val="3"/>
        <charset val="134"/>
      </rPr>
      <t>棚户区改造专项债券收入安排的支出</t>
    </r>
  </si>
  <si>
    <r>
      <rPr>
        <sz val="9"/>
        <rFont val="Times New Roman"/>
        <family val="1"/>
      </rPr>
      <t xml:space="preserve">     </t>
    </r>
    <r>
      <rPr>
        <sz val="9"/>
        <rFont val="宋体"/>
        <family val="3"/>
        <charset val="134"/>
      </rPr>
      <t>土地开发支出</t>
    </r>
  </si>
  <si>
    <r>
      <rPr>
        <sz val="9"/>
        <color indexed="8"/>
        <rFont val="Times New Roman"/>
        <family val="1"/>
      </rPr>
      <t xml:space="preserve">     </t>
    </r>
    <r>
      <rPr>
        <sz val="9"/>
        <color indexed="8"/>
        <rFont val="宋体"/>
        <family val="3"/>
        <charset val="134"/>
      </rPr>
      <t>其他棚户区改造专项债券收入安排的支出</t>
    </r>
  </si>
  <si>
    <r>
      <rPr>
        <sz val="9"/>
        <color indexed="8"/>
        <rFont val="Times New Roman"/>
        <family val="1"/>
      </rPr>
      <t xml:space="preserve">   </t>
    </r>
    <r>
      <rPr>
        <sz val="9"/>
        <color indexed="8"/>
        <rFont val="宋体"/>
        <family val="3"/>
        <charset val="134"/>
      </rPr>
      <t>城市基础设施配套费对应专项债务收入安排的支出</t>
    </r>
  </si>
  <si>
    <r>
      <rPr>
        <sz val="9"/>
        <color indexed="8"/>
        <rFont val="Times New Roman"/>
        <family val="1"/>
      </rPr>
      <t xml:space="preserve">     </t>
    </r>
    <r>
      <rPr>
        <sz val="9"/>
        <color indexed="8"/>
        <rFont val="宋体"/>
        <family val="3"/>
        <charset val="134"/>
      </rPr>
      <t>城市环境卫生</t>
    </r>
  </si>
  <si>
    <r>
      <rPr>
        <sz val="9"/>
        <rFont val="Times New Roman"/>
        <family val="1"/>
      </rPr>
      <t xml:space="preserve">     </t>
    </r>
    <r>
      <rPr>
        <sz val="9"/>
        <rFont val="宋体"/>
        <family val="3"/>
        <charset val="134"/>
      </rPr>
      <t>公有房屋</t>
    </r>
  </si>
  <si>
    <r>
      <rPr>
        <sz val="9"/>
        <color indexed="8"/>
        <rFont val="Times New Roman"/>
        <family val="1"/>
      </rPr>
      <t xml:space="preserve">     </t>
    </r>
    <r>
      <rPr>
        <sz val="9"/>
        <color indexed="8"/>
        <rFont val="宋体"/>
        <family val="3"/>
        <charset val="134"/>
      </rPr>
      <t>其他城市基础设施配套费对应专项债务收入安排的支出</t>
    </r>
  </si>
  <si>
    <r>
      <rPr>
        <sz val="9"/>
        <color indexed="8"/>
        <rFont val="Times New Roman"/>
        <family val="1"/>
      </rPr>
      <t xml:space="preserve">   </t>
    </r>
    <r>
      <rPr>
        <sz val="9"/>
        <color indexed="8"/>
        <rFont val="宋体"/>
        <family val="3"/>
        <charset val="134"/>
      </rPr>
      <t>污水处理费对应专项债务收入安排的支出</t>
    </r>
  </si>
  <si>
    <r>
      <rPr>
        <sz val="9"/>
        <rFont val="Times New Roman"/>
        <family val="1"/>
      </rPr>
      <t xml:space="preserve">     </t>
    </r>
    <r>
      <rPr>
        <sz val="9"/>
        <rFont val="宋体"/>
        <family val="3"/>
        <charset val="134"/>
      </rPr>
      <t>其他污水处理费对应专项债务收入安排的支出</t>
    </r>
  </si>
  <si>
    <r>
      <rPr>
        <sz val="9"/>
        <rFont val="Times New Roman"/>
        <family val="1"/>
      </rPr>
      <t xml:space="preserve">   </t>
    </r>
    <r>
      <rPr>
        <sz val="9"/>
        <rFont val="宋体"/>
        <family val="3"/>
        <charset val="134"/>
      </rPr>
      <t>国有土地使用权出让收入对应专项债务收入安排的支出</t>
    </r>
  </si>
  <si>
    <r>
      <rPr>
        <sz val="9"/>
        <rFont val="Times New Roman"/>
        <family val="1"/>
      </rPr>
      <t xml:space="preserve">     </t>
    </r>
    <r>
      <rPr>
        <sz val="9"/>
        <rFont val="宋体"/>
        <family val="3"/>
        <charset val="134"/>
      </rPr>
      <t>农村基础设施建设支出</t>
    </r>
  </si>
  <si>
    <r>
      <rPr>
        <sz val="9"/>
        <rFont val="Times New Roman"/>
        <family val="1"/>
      </rPr>
      <t xml:space="preserve">     </t>
    </r>
    <r>
      <rPr>
        <sz val="9"/>
        <rFont val="宋体"/>
        <family val="3"/>
        <charset val="134"/>
      </rPr>
      <t>廉租住房支出</t>
    </r>
  </si>
  <si>
    <r>
      <rPr>
        <sz val="9"/>
        <rFont val="Times New Roman"/>
        <family val="1"/>
      </rPr>
      <t xml:space="preserve">     </t>
    </r>
    <r>
      <rPr>
        <sz val="9"/>
        <rFont val="宋体"/>
        <family val="3"/>
        <charset val="134"/>
      </rPr>
      <t>公共租赁住房支出</t>
    </r>
  </si>
  <si>
    <r>
      <rPr>
        <sz val="9"/>
        <rFont val="Times New Roman"/>
        <family val="1"/>
      </rPr>
      <t xml:space="preserve">     </t>
    </r>
    <r>
      <rPr>
        <sz val="9"/>
        <rFont val="宋体"/>
        <family val="3"/>
        <charset val="134"/>
      </rPr>
      <t>其他国有土地使用权出让收入对应专项债务收入安排的支出</t>
    </r>
  </si>
  <si>
    <r>
      <rPr>
        <b/>
        <sz val="9"/>
        <color indexed="8"/>
        <rFont val="宋体"/>
        <family val="3"/>
        <charset val="134"/>
      </rPr>
      <t>五、农林水支出</t>
    </r>
  </si>
  <si>
    <r>
      <rPr>
        <sz val="9"/>
        <color indexed="8"/>
        <rFont val="Times New Roman"/>
        <family val="1"/>
      </rPr>
      <t xml:space="preserve">   </t>
    </r>
    <r>
      <rPr>
        <sz val="9"/>
        <color indexed="8"/>
        <rFont val="宋体"/>
        <family val="3"/>
        <charset val="134"/>
      </rPr>
      <t>大中型水库库区基金安排的支出</t>
    </r>
  </si>
  <si>
    <r>
      <rPr>
        <sz val="9"/>
        <color indexed="8"/>
        <rFont val="Times New Roman"/>
        <family val="1"/>
      </rPr>
      <t xml:space="preserve">     </t>
    </r>
    <r>
      <rPr>
        <sz val="9"/>
        <color indexed="8"/>
        <rFont val="宋体"/>
        <family val="3"/>
        <charset val="134"/>
      </rPr>
      <t>解决移民遗留问题</t>
    </r>
  </si>
  <si>
    <r>
      <rPr>
        <sz val="9"/>
        <color indexed="8"/>
        <rFont val="Times New Roman"/>
        <family val="1"/>
      </rPr>
      <t xml:space="preserve">     </t>
    </r>
    <r>
      <rPr>
        <sz val="9"/>
        <color indexed="8"/>
        <rFont val="宋体"/>
        <family val="3"/>
        <charset val="134"/>
      </rPr>
      <t>库区防护工程维护</t>
    </r>
  </si>
  <si>
    <r>
      <rPr>
        <sz val="9"/>
        <color indexed="8"/>
        <rFont val="Times New Roman"/>
        <family val="1"/>
      </rPr>
      <t xml:space="preserve">     </t>
    </r>
    <r>
      <rPr>
        <sz val="9"/>
        <color indexed="8"/>
        <rFont val="宋体"/>
        <family val="3"/>
        <charset val="134"/>
      </rPr>
      <t>其他大中型水库库区基金支出</t>
    </r>
  </si>
  <si>
    <r>
      <rPr>
        <sz val="9"/>
        <color indexed="8"/>
        <rFont val="Times New Roman"/>
        <family val="1"/>
      </rPr>
      <t xml:space="preserve">   </t>
    </r>
    <r>
      <rPr>
        <sz val="9"/>
        <color indexed="8"/>
        <rFont val="宋体"/>
        <family val="3"/>
        <charset val="134"/>
      </rPr>
      <t>三峡水库库区基金支出</t>
    </r>
  </si>
  <si>
    <r>
      <rPr>
        <sz val="9"/>
        <rFont val="Times New Roman"/>
        <family val="1"/>
      </rPr>
      <t xml:space="preserve">     </t>
    </r>
    <r>
      <rPr>
        <sz val="9"/>
        <rFont val="宋体"/>
        <family val="3"/>
        <charset val="134"/>
      </rPr>
      <t>解决移民遗留问题</t>
    </r>
  </si>
  <si>
    <r>
      <rPr>
        <sz val="9"/>
        <color indexed="8"/>
        <rFont val="Times New Roman"/>
        <family val="1"/>
      </rPr>
      <t xml:space="preserve">     </t>
    </r>
    <r>
      <rPr>
        <sz val="9"/>
        <color indexed="8"/>
        <rFont val="宋体"/>
        <family val="3"/>
        <charset val="134"/>
      </rPr>
      <t>库区维护和管理</t>
    </r>
  </si>
  <si>
    <r>
      <rPr>
        <sz val="9"/>
        <rFont val="Times New Roman"/>
        <family val="1"/>
      </rPr>
      <t xml:space="preserve">     </t>
    </r>
    <r>
      <rPr>
        <sz val="9"/>
        <rFont val="宋体"/>
        <family val="3"/>
        <charset val="134"/>
      </rPr>
      <t>其他三峡水库库区基金支出</t>
    </r>
  </si>
  <si>
    <r>
      <rPr>
        <sz val="9"/>
        <color indexed="8"/>
        <rFont val="Times New Roman"/>
        <family val="1"/>
      </rPr>
      <t xml:space="preserve">   </t>
    </r>
    <r>
      <rPr>
        <sz val="9"/>
        <color indexed="8"/>
        <rFont val="宋体"/>
        <family val="3"/>
        <charset val="134"/>
      </rPr>
      <t>国家重大水利工程建设基金安排的支出</t>
    </r>
  </si>
  <si>
    <r>
      <rPr>
        <sz val="9"/>
        <color indexed="8"/>
        <rFont val="Times New Roman"/>
        <family val="1"/>
      </rPr>
      <t xml:space="preserve">     </t>
    </r>
    <r>
      <rPr>
        <sz val="9"/>
        <color indexed="8"/>
        <rFont val="宋体"/>
        <family val="3"/>
        <charset val="134"/>
      </rPr>
      <t>南水北调工程建设</t>
    </r>
  </si>
  <si>
    <r>
      <rPr>
        <sz val="9"/>
        <color indexed="8"/>
        <rFont val="Times New Roman"/>
        <family val="1"/>
      </rPr>
      <t xml:space="preserve">     </t>
    </r>
    <r>
      <rPr>
        <sz val="9"/>
        <color indexed="8"/>
        <rFont val="宋体"/>
        <family val="3"/>
        <charset val="134"/>
      </rPr>
      <t>三峡后续工作</t>
    </r>
  </si>
  <si>
    <r>
      <rPr>
        <sz val="9"/>
        <color indexed="8"/>
        <rFont val="Times New Roman"/>
        <family val="1"/>
      </rPr>
      <t xml:space="preserve">     </t>
    </r>
    <r>
      <rPr>
        <sz val="9"/>
        <color indexed="8"/>
        <rFont val="宋体"/>
        <family val="3"/>
        <charset val="134"/>
      </rPr>
      <t>地方重大水利工程建设</t>
    </r>
  </si>
  <si>
    <r>
      <rPr>
        <sz val="9"/>
        <rFont val="Times New Roman"/>
        <family val="1"/>
      </rPr>
      <t xml:space="preserve">     </t>
    </r>
    <r>
      <rPr>
        <sz val="9"/>
        <rFont val="宋体"/>
        <family val="3"/>
        <charset val="134"/>
      </rPr>
      <t>其他重大水利工程建设基金支出</t>
    </r>
  </si>
  <si>
    <r>
      <rPr>
        <sz val="9"/>
        <color indexed="8"/>
        <rFont val="Times New Roman"/>
        <family val="1"/>
      </rPr>
      <t xml:space="preserve">   </t>
    </r>
    <r>
      <rPr>
        <sz val="9"/>
        <color indexed="8"/>
        <rFont val="宋体"/>
        <family val="3"/>
        <charset val="134"/>
      </rPr>
      <t>大中型水库库区基金对应专项债务收入安排的支出</t>
    </r>
  </si>
  <si>
    <r>
      <rPr>
        <sz val="9"/>
        <color indexed="8"/>
        <rFont val="Times New Roman"/>
        <family val="1"/>
      </rPr>
      <t xml:space="preserve">     </t>
    </r>
    <r>
      <rPr>
        <sz val="9"/>
        <color indexed="8"/>
        <rFont val="宋体"/>
        <family val="3"/>
        <charset val="134"/>
      </rPr>
      <t>其他大中型水库库区基金对应专项债务收入支出</t>
    </r>
  </si>
  <si>
    <r>
      <rPr>
        <sz val="9"/>
        <color indexed="8"/>
        <rFont val="Times New Roman"/>
        <family val="1"/>
      </rPr>
      <t xml:space="preserve">   </t>
    </r>
    <r>
      <rPr>
        <sz val="9"/>
        <color indexed="8"/>
        <rFont val="宋体"/>
        <family val="3"/>
        <charset val="134"/>
      </rPr>
      <t>国家重大水利工程建设基金对应专项债务收入安排的支出</t>
    </r>
  </si>
  <si>
    <r>
      <rPr>
        <sz val="9"/>
        <rFont val="Times New Roman"/>
        <family val="1"/>
      </rPr>
      <t xml:space="preserve">     </t>
    </r>
    <r>
      <rPr>
        <sz val="9"/>
        <rFont val="宋体"/>
        <family val="3"/>
        <charset val="134"/>
      </rPr>
      <t>南水北调工程建设</t>
    </r>
  </si>
  <si>
    <r>
      <rPr>
        <sz val="9"/>
        <color indexed="8"/>
        <rFont val="Times New Roman"/>
        <family val="1"/>
      </rPr>
      <t xml:space="preserve">     </t>
    </r>
    <r>
      <rPr>
        <sz val="9"/>
        <color indexed="8"/>
        <rFont val="宋体"/>
        <family val="3"/>
        <charset val="134"/>
      </rPr>
      <t>三峡工程后续工作</t>
    </r>
  </si>
  <si>
    <r>
      <rPr>
        <sz val="9"/>
        <color indexed="8"/>
        <rFont val="Times New Roman"/>
        <family val="1"/>
      </rPr>
      <t xml:space="preserve">     </t>
    </r>
    <r>
      <rPr>
        <sz val="9"/>
        <color indexed="8"/>
        <rFont val="宋体"/>
        <family val="3"/>
        <charset val="134"/>
      </rPr>
      <t>其他重大水利工程建设基金对应专项债务收入支出</t>
    </r>
  </si>
  <si>
    <t xml:space="preserve"> 大中型水库移民后期扶持基金支出</t>
  </si>
  <si>
    <t xml:space="preserve">  其他大中型水库移民后期扶持基金支出</t>
  </si>
  <si>
    <t xml:space="preserve">    超长期特别国债安排的支出</t>
  </si>
  <si>
    <t xml:space="preserve">      水利支出</t>
  </si>
  <si>
    <r>
      <rPr>
        <b/>
        <sz val="9"/>
        <color indexed="8"/>
        <rFont val="宋体"/>
        <family val="3"/>
        <charset val="134"/>
      </rPr>
      <t>六、交通运输支出</t>
    </r>
  </si>
  <si>
    <r>
      <rPr>
        <sz val="9"/>
        <rFont val="Times New Roman"/>
        <family val="1"/>
      </rPr>
      <t xml:space="preserve">   </t>
    </r>
    <r>
      <rPr>
        <sz val="9"/>
        <rFont val="宋体"/>
        <family val="3"/>
        <charset val="134"/>
      </rPr>
      <t>海南省高等级公路车辆通行附加费安排的支出</t>
    </r>
  </si>
  <si>
    <r>
      <rPr>
        <sz val="9"/>
        <color indexed="8"/>
        <rFont val="Times New Roman"/>
        <family val="1"/>
      </rPr>
      <t xml:space="preserve">     </t>
    </r>
    <r>
      <rPr>
        <sz val="9"/>
        <color indexed="8"/>
        <rFont val="宋体"/>
        <family val="3"/>
        <charset val="134"/>
      </rPr>
      <t>公路建设</t>
    </r>
  </si>
  <si>
    <r>
      <rPr>
        <sz val="9"/>
        <color indexed="8"/>
        <rFont val="Times New Roman"/>
        <family val="1"/>
      </rPr>
      <t xml:space="preserve">     </t>
    </r>
    <r>
      <rPr>
        <sz val="9"/>
        <color indexed="8"/>
        <rFont val="宋体"/>
        <family val="3"/>
        <charset val="134"/>
      </rPr>
      <t>公路养护</t>
    </r>
  </si>
  <si>
    <r>
      <rPr>
        <sz val="9"/>
        <color indexed="8"/>
        <rFont val="Times New Roman"/>
        <family val="1"/>
      </rPr>
      <t xml:space="preserve">     </t>
    </r>
    <r>
      <rPr>
        <sz val="9"/>
        <color indexed="8"/>
        <rFont val="宋体"/>
        <family val="3"/>
        <charset val="134"/>
      </rPr>
      <t>公路还贷</t>
    </r>
  </si>
  <si>
    <r>
      <rPr>
        <sz val="9"/>
        <color indexed="8"/>
        <rFont val="Times New Roman"/>
        <family val="1"/>
      </rPr>
      <t xml:space="preserve">     </t>
    </r>
    <r>
      <rPr>
        <sz val="9"/>
        <color indexed="8"/>
        <rFont val="宋体"/>
        <family val="3"/>
        <charset val="134"/>
      </rPr>
      <t>其他海南省高等级公路车辆通行附加费安排的支出</t>
    </r>
  </si>
  <si>
    <r>
      <rPr>
        <sz val="9"/>
        <color indexed="8"/>
        <rFont val="Times New Roman"/>
        <family val="1"/>
      </rPr>
      <t xml:space="preserve">   </t>
    </r>
    <r>
      <rPr>
        <sz val="9"/>
        <color indexed="8"/>
        <rFont val="宋体"/>
        <family val="3"/>
        <charset val="134"/>
      </rPr>
      <t>车辆通行费安排的支出</t>
    </r>
  </si>
  <si>
    <r>
      <rPr>
        <sz val="9"/>
        <color indexed="8"/>
        <rFont val="Times New Roman"/>
        <family val="1"/>
      </rPr>
      <t xml:space="preserve">     </t>
    </r>
    <r>
      <rPr>
        <sz val="9"/>
        <color indexed="8"/>
        <rFont val="宋体"/>
        <family val="3"/>
        <charset val="134"/>
      </rPr>
      <t>政府还贷公路养护</t>
    </r>
  </si>
  <si>
    <r>
      <rPr>
        <sz val="9"/>
        <color indexed="8"/>
        <rFont val="Times New Roman"/>
        <family val="1"/>
      </rPr>
      <t xml:space="preserve">     </t>
    </r>
    <r>
      <rPr>
        <sz val="9"/>
        <color indexed="8"/>
        <rFont val="宋体"/>
        <family val="3"/>
        <charset val="134"/>
      </rPr>
      <t>政府还贷公路管理</t>
    </r>
  </si>
  <si>
    <r>
      <rPr>
        <sz val="9"/>
        <rFont val="Times New Roman"/>
        <family val="1"/>
      </rPr>
      <t xml:space="preserve">     </t>
    </r>
    <r>
      <rPr>
        <sz val="9"/>
        <rFont val="宋体"/>
        <family val="3"/>
        <charset val="134"/>
      </rPr>
      <t>其他车辆通行费安排的支出</t>
    </r>
  </si>
  <si>
    <r>
      <rPr>
        <sz val="9"/>
        <color indexed="8"/>
        <rFont val="Times New Roman"/>
        <family val="1"/>
      </rPr>
      <t xml:space="preserve">   </t>
    </r>
    <r>
      <rPr>
        <sz val="9"/>
        <color indexed="8"/>
        <rFont val="宋体"/>
        <family val="3"/>
        <charset val="134"/>
      </rPr>
      <t>港口建设费安排的支出</t>
    </r>
  </si>
  <si>
    <r>
      <rPr>
        <sz val="9"/>
        <color indexed="8"/>
        <rFont val="Times New Roman"/>
        <family val="1"/>
      </rPr>
      <t xml:space="preserve">     </t>
    </r>
    <r>
      <rPr>
        <sz val="9"/>
        <color indexed="8"/>
        <rFont val="宋体"/>
        <family val="3"/>
        <charset val="134"/>
      </rPr>
      <t>港口设施</t>
    </r>
  </si>
  <si>
    <r>
      <rPr>
        <sz val="9"/>
        <color indexed="8"/>
        <rFont val="Times New Roman"/>
        <family val="1"/>
      </rPr>
      <t xml:space="preserve">     </t>
    </r>
    <r>
      <rPr>
        <sz val="9"/>
        <color indexed="8"/>
        <rFont val="宋体"/>
        <family val="3"/>
        <charset val="134"/>
      </rPr>
      <t>航道建设和维护</t>
    </r>
  </si>
  <si>
    <r>
      <rPr>
        <sz val="9"/>
        <color indexed="8"/>
        <rFont val="Times New Roman"/>
        <family val="1"/>
      </rPr>
      <t xml:space="preserve">     </t>
    </r>
    <r>
      <rPr>
        <sz val="9"/>
        <color indexed="8"/>
        <rFont val="宋体"/>
        <family val="3"/>
        <charset val="134"/>
      </rPr>
      <t>航运保障系统建设</t>
    </r>
  </si>
  <si>
    <r>
      <rPr>
        <sz val="9"/>
        <color indexed="8"/>
        <rFont val="Times New Roman"/>
        <family val="1"/>
      </rPr>
      <t xml:space="preserve">     </t>
    </r>
    <r>
      <rPr>
        <sz val="9"/>
        <color indexed="8"/>
        <rFont val="宋体"/>
        <family val="3"/>
        <charset val="134"/>
      </rPr>
      <t>其他港口建设费安排的支出</t>
    </r>
  </si>
  <si>
    <r>
      <rPr>
        <sz val="9"/>
        <color indexed="8"/>
        <rFont val="Times New Roman"/>
        <family val="1"/>
      </rPr>
      <t xml:space="preserve">   </t>
    </r>
    <r>
      <rPr>
        <sz val="9"/>
        <color indexed="8"/>
        <rFont val="宋体"/>
        <family val="3"/>
        <charset val="134"/>
      </rPr>
      <t>铁路建设基金支出</t>
    </r>
  </si>
  <si>
    <r>
      <rPr>
        <sz val="9"/>
        <rFont val="Times New Roman"/>
        <family val="1"/>
      </rPr>
      <t xml:space="preserve">     </t>
    </r>
    <r>
      <rPr>
        <sz val="9"/>
        <rFont val="宋体"/>
        <family val="3"/>
        <charset val="134"/>
      </rPr>
      <t>铁路建设投资</t>
    </r>
  </si>
  <si>
    <r>
      <rPr>
        <sz val="9"/>
        <color indexed="8"/>
        <rFont val="Times New Roman"/>
        <family val="1"/>
      </rPr>
      <t xml:space="preserve">     </t>
    </r>
    <r>
      <rPr>
        <sz val="9"/>
        <color indexed="8"/>
        <rFont val="宋体"/>
        <family val="3"/>
        <charset val="134"/>
      </rPr>
      <t>购置铁路机车车辆</t>
    </r>
  </si>
  <si>
    <r>
      <rPr>
        <sz val="9"/>
        <color indexed="8"/>
        <rFont val="Times New Roman"/>
        <family val="1"/>
      </rPr>
      <t xml:space="preserve">     </t>
    </r>
    <r>
      <rPr>
        <sz val="9"/>
        <color indexed="8"/>
        <rFont val="宋体"/>
        <family val="3"/>
        <charset val="134"/>
      </rPr>
      <t>铁路还贷</t>
    </r>
  </si>
  <si>
    <r>
      <rPr>
        <sz val="9"/>
        <color indexed="8"/>
        <rFont val="Times New Roman"/>
        <family val="1"/>
      </rPr>
      <t xml:space="preserve">     </t>
    </r>
    <r>
      <rPr>
        <sz val="9"/>
        <color indexed="8"/>
        <rFont val="宋体"/>
        <family val="3"/>
        <charset val="134"/>
      </rPr>
      <t>建设项目铺底资金</t>
    </r>
  </si>
  <si>
    <r>
      <rPr>
        <sz val="9"/>
        <color indexed="8"/>
        <rFont val="Times New Roman"/>
        <family val="1"/>
      </rPr>
      <t xml:space="preserve">     </t>
    </r>
    <r>
      <rPr>
        <sz val="9"/>
        <color indexed="8"/>
        <rFont val="宋体"/>
        <family val="3"/>
        <charset val="134"/>
      </rPr>
      <t>勘测设计</t>
    </r>
  </si>
  <si>
    <r>
      <rPr>
        <sz val="9"/>
        <color indexed="8"/>
        <rFont val="Times New Roman"/>
        <family val="1"/>
      </rPr>
      <t xml:space="preserve">     </t>
    </r>
    <r>
      <rPr>
        <sz val="9"/>
        <color indexed="8"/>
        <rFont val="宋体"/>
        <family val="3"/>
        <charset val="134"/>
      </rPr>
      <t>注册资本金</t>
    </r>
  </si>
  <si>
    <r>
      <rPr>
        <sz val="9"/>
        <color indexed="8"/>
        <rFont val="Times New Roman"/>
        <family val="1"/>
      </rPr>
      <t xml:space="preserve">     </t>
    </r>
    <r>
      <rPr>
        <sz val="9"/>
        <color indexed="8"/>
        <rFont val="宋体"/>
        <family val="3"/>
        <charset val="134"/>
      </rPr>
      <t>周转资金</t>
    </r>
  </si>
  <si>
    <r>
      <rPr>
        <sz val="9"/>
        <color indexed="8"/>
        <rFont val="Times New Roman"/>
        <family val="1"/>
      </rPr>
      <t xml:space="preserve">     </t>
    </r>
    <r>
      <rPr>
        <sz val="9"/>
        <color indexed="8"/>
        <rFont val="宋体"/>
        <family val="3"/>
        <charset val="134"/>
      </rPr>
      <t>其他铁路建设基金支出</t>
    </r>
  </si>
  <si>
    <r>
      <rPr>
        <sz val="9"/>
        <color indexed="8"/>
        <rFont val="Times New Roman"/>
        <family val="1"/>
      </rPr>
      <t xml:space="preserve">   </t>
    </r>
    <r>
      <rPr>
        <sz val="9"/>
        <color indexed="8"/>
        <rFont val="宋体"/>
        <family val="3"/>
        <charset val="134"/>
      </rPr>
      <t>船舶油污损害赔偿基金支出</t>
    </r>
  </si>
  <si>
    <r>
      <rPr>
        <sz val="9"/>
        <rFont val="Times New Roman"/>
        <family val="1"/>
      </rPr>
      <t xml:space="preserve">     </t>
    </r>
    <r>
      <rPr>
        <sz val="9"/>
        <rFont val="宋体"/>
        <family val="3"/>
        <charset val="134"/>
      </rPr>
      <t>应急处置费用</t>
    </r>
  </si>
  <si>
    <r>
      <rPr>
        <sz val="9"/>
        <rFont val="Times New Roman"/>
        <family val="1"/>
      </rPr>
      <t xml:space="preserve">     </t>
    </r>
    <r>
      <rPr>
        <sz val="9"/>
        <rFont val="宋体"/>
        <family val="3"/>
        <charset val="134"/>
      </rPr>
      <t>控制清除污染</t>
    </r>
  </si>
  <si>
    <r>
      <rPr>
        <sz val="9"/>
        <color indexed="8"/>
        <rFont val="Times New Roman"/>
        <family val="1"/>
      </rPr>
      <t xml:space="preserve">     </t>
    </r>
    <r>
      <rPr>
        <sz val="9"/>
        <color indexed="8"/>
        <rFont val="宋体"/>
        <family val="3"/>
        <charset val="134"/>
      </rPr>
      <t>损失补偿</t>
    </r>
  </si>
  <si>
    <r>
      <rPr>
        <sz val="9"/>
        <color indexed="8"/>
        <rFont val="Times New Roman"/>
        <family val="1"/>
      </rPr>
      <t xml:space="preserve">     </t>
    </r>
    <r>
      <rPr>
        <sz val="9"/>
        <color indexed="8"/>
        <rFont val="宋体"/>
        <family val="3"/>
        <charset val="134"/>
      </rPr>
      <t>生态恢复</t>
    </r>
  </si>
  <si>
    <r>
      <rPr>
        <sz val="9"/>
        <color indexed="8"/>
        <rFont val="Times New Roman"/>
        <family val="1"/>
      </rPr>
      <t xml:space="preserve">     </t>
    </r>
    <r>
      <rPr>
        <sz val="9"/>
        <color indexed="8"/>
        <rFont val="宋体"/>
        <family val="3"/>
        <charset val="134"/>
      </rPr>
      <t>监视监测</t>
    </r>
  </si>
  <si>
    <r>
      <rPr>
        <sz val="9"/>
        <color indexed="8"/>
        <rFont val="Times New Roman"/>
        <family val="1"/>
      </rPr>
      <t xml:space="preserve">     </t>
    </r>
    <r>
      <rPr>
        <sz val="9"/>
        <color indexed="8"/>
        <rFont val="宋体"/>
        <family val="3"/>
        <charset val="134"/>
      </rPr>
      <t>其他船舶油污损害赔偿基金支出</t>
    </r>
  </si>
  <si>
    <r>
      <rPr>
        <sz val="9"/>
        <color indexed="8"/>
        <rFont val="Times New Roman"/>
        <family val="1"/>
      </rPr>
      <t xml:space="preserve">   </t>
    </r>
    <r>
      <rPr>
        <sz val="9"/>
        <color indexed="8"/>
        <rFont val="宋体"/>
        <family val="3"/>
        <charset val="134"/>
      </rPr>
      <t>民航发展基金支出</t>
    </r>
  </si>
  <si>
    <r>
      <rPr>
        <sz val="9"/>
        <color indexed="8"/>
        <rFont val="Times New Roman"/>
        <family val="1"/>
      </rPr>
      <t xml:space="preserve">     </t>
    </r>
    <r>
      <rPr>
        <sz val="9"/>
        <color indexed="8"/>
        <rFont val="宋体"/>
        <family val="3"/>
        <charset val="134"/>
      </rPr>
      <t>民航机场建设</t>
    </r>
  </si>
  <si>
    <r>
      <rPr>
        <sz val="9"/>
        <rFont val="Times New Roman"/>
        <family val="1"/>
      </rPr>
      <t xml:space="preserve">     </t>
    </r>
    <r>
      <rPr>
        <sz val="9"/>
        <rFont val="宋体"/>
        <family val="3"/>
        <charset val="134"/>
      </rPr>
      <t>空管系统建设</t>
    </r>
  </si>
  <si>
    <r>
      <rPr>
        <sz val="9"/>
        <color indexed="8"/>
        <rFont val="Times New Roman"/>
        <family val="1"/>
      </rPr>
      <t xml:space="preserve">     </t>
    </r>
    <r>
      <rPr>
        <sz val="9"/>
        <color indexed="8"/>
        <rFont val="宋体"/>
        <family val="3"/>
        <charset val="134"/>
      </rPr>
      <t>民航安全</t>
    </r>
  </si>
  <si>
    <r>
      <rPr>
        <sz val="9"/>
        <color indexed="8"/>
        <rFont val="Times New Roman"/>
        <family val="1"/>
      </rPr>
      <t xml:space="preserve">     </t>
    </r>
    <r>
      <rPr>
        <sz val="9"/>
        <color indexed="8"/>
        <rFont val="宋体"/>
        <family val="3"/>
        <charset val="134"/>
      </rPr>
      <t>航线和机场补贴</t>
    </r>
  </si>
  <si>
    <r>
      <rPr>
        <sz val="9"/>
        <color indexed="8"/>
        <rFont val="Times New Roman"/>
        <family val="1"/>
      </rPr>
      <t xml:space="preserve">     </t>
    </r>
    <r>
      <rPr>
        <sz val="9"/>
        <color indexed="8"/>
        <rFont val="宋体"/>
        <family val="3"/>
        <charset val="134"/>
      </rPr>
      <t>民航节能减排</t>
    </r>
  </si>
  <si>
    <r>
      <rPr>
        <sz val="9"/>
        <color indexed="8"/>
        <rFont val="Times New Roman"/>
        <family val="1"/>
      </rPr>
      <t xml:space="preserve">     </t>
    </r>
    <r>
      <rPr>
        <sz val="9"/>
        <color indexed="8"/>
        <rFont val="宋体"/>
        <family val="3"/>
        <charset val="134"/>
      </rPr>
      <t>通用航空发展</t>
    </r>
  </si>
  <si>
    <r>
      <rPr>
        <sz val="9"/>
        <color indexed="8"/>
        <rFont val="Times New Roman"/>
        <family val="1"/>
      </rPr>
      <t xml:space="preserve">     </t>
    </r>
    <r>
      <rPr>
        <sz val="9"/>
        <color indexed="8"/>
        <rFont val="宋体"/>
        <family val="3"/>
        <charset val="134"/>
      </rPr>
      <t>征管经费</t>
    </r>
  </si>
  <si>
    <r>
      <rPr>
        <sz val="9"/>
        <rFont val="Times New Roman"/>
        <family val="1"/>
      </rPr>
      <t xml:space="preserve">     </t>
    </r>
    <r>
      <rPr>
        <sz val="9"/>
        <rFont val="宋体"/>
        <family val="3"/>
        <charset val="134"/>
      </rPr>
      <t>其他民航发展基金支出</t>
    </r>
  </si>
  <si>
    <r>
      <rPr>
        <sz val="9"/>
        <color indexed="8"/>
        <rFont val="Times New Roman"/>
        <family val="1"/>
      </rPr>
      <t xml:space="preserve">   </t>
    </r>
    <r>
      <rPr>
        <sz val="9"/>
        <color indexed="8"/>
        <rFont val="宋体"/>
        <family val="3"/>
        <charset val="134"/>
      </rPr>
      <t>海南省高等级公路车辆通行附加费对应专项债务收入安排的支出</t>
    </r>
  </si>
  <si>
    <r>
      <rPr>
        <sz val="9"/>
        <rFont val="Times New Roman"/>
        <family val="1"/>
      </rPr>
      <t xml:space="preserve">     </t>
    </r>
    <r>
      <rPr>
        <sz val="9"/>
        <rFont val="宋体"/>
        <family val="3"/>
        <charset val="134"/>
      </rPr>
      <t>其他海南省高等级公路车辆通行附加费对应专项债务收入安排的支出</t>
    </r>
  </si>
  <si>
    <r>
      <rPr>
        <sz val="9"/>
        <rFont val="Times New Roman"/>
        <family val="1"/>
      </rPr>
      <t xml:space="preserve">   </t>
    </r>
    <r>
      <rPr>
        <sz val="9"/>
        <rFont val="宋体"/>
        <family val="3"/>
        <charset val="134"/>
      </rPr>
      <t>政府收费公路专项债券收入安排的支出</t>
    </r>
  </si>
  <si>
    <r>
      <rPr>
        <sz val="9"/>
        <color indexed="8"/>
        <rFont val="Times New Roman"/>
        <family val="1"/>
      </rPr>
      <t xml:space="preserve">     </t>
    </r>
    <r>
      <rPr>
        <sz val="9"/>
        <color indexed="8"/>
        <rFont val="宋体"/>
        <family val="3"/>
        <charset val="134"/>
      </rPr>
      <t>其他政府收费公路专项债券收入安排的支出</t>
    </r>
  </si>
  <si>
    <r>
      <rPr>
        <sz val="9"/>
        <color indexed="8"/>
        <rFont val="Times New Roman"/>
        <family val="1"/>
      </rPr>
      <t xml:space="preserve">   </t>
    </r>
    <r>
      <rPr>
        <sz val="9"/>
        <color indexed="8"/>
        <rFont val="宋体"/>
        <family val="3"/>
        <charset val="134"/>
      </rPr>
      <t>车辆通行费对应专项债务收入安排的支出</t>
    </r>
  </si>
  <si>
    <r>
      <rPr>
        <sz val="9"/>
        <color indexed="8"/>
        <rFont val="Times New Roman"/>
        <family val="1"/>
      </rPr>
      <t xml:space="preserve">   </t>
    </r>
    <r>
      <rPr>
        <sz val="9"/>
        <color indexed="8"/>
        <rFont val="宋体"/>
        <family val="3"/>
        <charset val="134"/>
      </rPr>
      <t>港口建设费对应专项债务收入安排的支出</t>
    </r>
  </si>
  <si>
    <r>
      <rPr>
        <sz val="9"/>
        <rFont val="Times New Roman"/>
        <family val="1"/>
      </rPr>
      <t xml:space="preserve">     </t>
    </r>
    <r>
      <rPr>
        <sz val="9"/>
        <rFont val="宋体"/>
        <family val="3"/>
        <charset val="134"/>
      </rPr>
      <t>航运保障系统建设</t>
    </r>
  </si>
  <si>
    <r>
      <rPr>
        <sz val="9"/>
        <color indexed="8"/>
        <rFont val="Times New Roman"/>
        <family val="1"/>
      </rPr>
      <t xml:space="preserve">     </t>
    </r>
    <r>
      <rPr>
        <sz val="9"/>
        <color indexed="8"/>
        <rFont val="宋体"/>
        <family val="3"/>
        <charset val="134"/>
      </rPr>
      <t>其他港口建设费对应专项债务收入安排的支出</t>
    </r>
  </si>
  <si>
    <r>
      <rPr>
        <b/>
        <sz val="9"/>
        <color indexed="8"/>
        <rFont val="宋体"/>
        <family val="3"/>
        <charset val="134"/>
      </rPr>
      <t>七、资源勘探信息等支出</t>
    </r>
  </si>
  <si>
    <r>
      <rPr>
        <sz val="9"/>
        <color indexed="8"/>
        <rFont val="Times New Roman"/>
        <family val="1"/>
      </rPr>
      <t xml:space="preserve">   </t>
    </r>
    <r>
      <rPr>
        <sz val="9"/>
        <color indexed="8"/>
        <rFont val="宋体"/>
        <family val="3"/>
        <charset val="134"/>
      </rPr>
      <t>农网还贷资金支出</t>
    </r>
  </si>
  <si>
    <r>
      <rPr>
        <sz val="9"/>
        <color indexed="8"/>
        <rFont val="Times New Roman"/>
        <family val="1"/>
      </rPr>
      <t xml:space="preserve">     </t>
    </r>
    <r>
      <rPr>
        <sz val="9"/>
        <color indexed="8"/>
        <rFont val="宋体"/>
        <family val="3"/>
        <charset val="134"/>
      </rPr>
      <t>地方农网还贷资金支出</t>
    </r>
  </si>
  <si>
    <r>
      <rPr>
        <sz val="9"/>
        <color indexed="8"/>
        <rFont val="Times New Roman"/>
        <family val="1"/>
      </rPr>
      <t xml:space="preserve">     </t>
    </r>
    <r>
      <rPr>
        <sz val="9"/>
        <color indexed="8"/>
        <rFont val="宋体"/>
        <family val="3"/>
        <charset val="134"/>
      </rPr>
      <t>其他农网还贷资金支出</t>
    </r>
  </si>
  <si>
    <r>
      <rPr>
        <b/>
        <sz val="9"/>
        <color indexed="8"/>
        <rFont val="宋体"/>
        <family val="3"/>
        <charset val="134"/>
      </rPr>
      <t>八、其他支出</t>
    </r>
  </si>
  <si>
    <r>
      <rPr>
        <sz val="9"/>
        <color indexed="8"/>
        <rFont val="Times New Roman"/>
        <family val="1"/>
      </rPr>
      <t xml:space="preserve">   </t>
    </r>
    <r>
      <rPr>
        <sz val="9"/>
        <color indexed="8"/>
        <rFont val="宋体"/>
        <family val="3"/>
        <charset val="134"/>
      </rPr>
      <t>其他政府性基金及对应专项债务收入安排的支出</t>
    </r>
  </si>
  <si>
    <r>
      <rPr>
        <sz val="9"/>
        <color indexed="8"/>
        <rFont val="Times New Roman"/>
        <family val="1"/>
      </rPr>
      <t xml:space="preserve">     </t>
    </r>
    <r>
      <rPr>
        <sz val="9"/>
        <color indexed="8"/>
        <rFont val="宋体"/>
        <family val="3"/>
        <charset val="134"/>
      </rPr>
      <t>其他政府性基金安排的支出</t>
    </r>
  </si>
  <si>
    <r>
      <rPr>
        <sz val="9"/>
        <color indexed="8"/>
        <rFont val="Times New Roman"/>
        <family val="1"/>
      </rPr>
      <t xml:space="preserve">     </t>
    </r>
    <r>
      <rPr>
        <sz val="9"/>
        <color indexed="8"/>
        <rFont val="宋体"/>
        <family val="3"/>
        <charset val="134"/>
      </rPr>
      <t>其他地方自行试点项目收益专项债券收入安排的支出</t>
    </r>
  </si>
  <si>
    <r>
      <rPr>
        <sz val="9"/>
        <color indexed="8"/>
        <rFont val="Times New Roman"/>
        <family val="1"/>
      </rPr>
      <t xml:space="preserve">     </t>
    </r>
    <r>
      <rPr>
        <sz val="9"/>
        <color indexed="8"/>
        <rFont val="宋体"/>
        <family val="3"/>
        <charset val="134"/>
      </rPr>
      <t>其他政府性基金债务收入安排的支出</t>
    </r>
  </si>
  <si>
    <r>
      <rPr>
        <sz val="9"/>
        <color indexed="8"/>
        <rFont val="Times New Roman"/>
        <family val="1"/>
      </rPr>
      <t xml:space="preserve">   </t>
    </r>
    <r>
      <rPr>
        <sz val="9"/>
        <color indexed="8"/>
        <rFont val="宋体"/>
        <family val="3"/>
        <charset val="134"/>
      </rPr>
      <t>彩票发行销售机构业务费安排的支出</t>
    </r>
  </si>
  <si>
    <r>
      <rPr>
        <sz val="9"/>
        <color indexed="8"/>
        <rFont val="Times New Roman"/>
        <family val="1"/>
      </rPr>
      <t xml:space="preserve">     </t>
    </r>
    <r>
      <rPr>
        <sz val="9"/>
        <color indexed="8"/>
        <rFont val="宋体"/>
        <family val="3"/>
        <charset val="134"/>
      </rPr>
      <t>福利彩票发行机构的业务费支出</t>
    </r>
  </si>
  <si>
    <r>
      <rPr>
        <sz val="9"/>
        <color indexed="8"/>
        <rFont val="Times New Roman"/>
        <family val="1"/>
      </rPr>
      <t xml:space="preserve">     </t>
    </r>
    <r>
      <rPr>
        <sz val="9"/>
        <color indexed="8"/>
        <rFont val="宋体"/>
        <family val="3"/>
        <charset val="134"/>
      </rPr>
      <t>体育彩票发行机构的业务费支出</t>
    </r>
  </si>
  <si>
    <r>
      <rPr>
        <sz val="9"/>
        <color indexed="8"/>
        <rFont val="Times New Roman"/>
        <family val="1"/>
      </rPr>
      <t xml:space="preserve">     </t>
    </r>
    <r>
      <rPr>
        <sz val="9"/>
        <color indexed="8"/>
        <rFont val="宋体"/>
        <family val="3"/>
        <charset val="134"/>
      </rPr>
      <t>福利彩票销售机构的业务费支出</t>
    </r>
  </si>
  <si>
    <r>
      <rPr>
        <sz val="9"/>
        <color indexed="8"/>
        <rFont val="Times New Roman"/>
        <family val="1"/>
      </rPr>
      <t xml:space="preserve">     </t>
    </r>
    <r>
      <rPr>
        <sz val="9"/>
        <color indexed="8"/>
        <rFont val="宋体"/>
        <family val="3"/>
        <charset val="134"/>
      </rPr>
      <t>体育彩票销售机构的业务费支出</t>
    </r>
  </si>
  <si>
    <r>
      <rPr>
        <sz val="9"/>
        <color indexed="8"/>
        <rFont val="Times New Roman"/>
        <family val="1"/>
      </rPr>
      <t xml:space="preserve">     </t>
    </r>
    <r>
      <rPr>
        <sz val="9"/>
        <color indexed="8"/>
        <rFont val="宋体"/>
        <family val="3"/>
        <charset val="134"/>
      </rPr>
      <t>彩票兑奖周转金支出</t>
    </r>
  </si>
  <si>
    <r>
      <rPr>
        <sz val="9"/>
        <color indexed="8"/>
        <rFont val="Times New Roman"/>
        <family val="1"/>
      </rPr>
      <t xml:space="preserve">     </t>
    </r>
    <r>
      <rPr>
        <sz val="9"/>
        <color indexed="8"/>
        <rFont val="宋体"/>
        <family val="3"/>
        <charset val="134"/>
      </rPr>
      <t>彩票发行销售风险基金支出</t>
    </r>
  </si>
  <si>
    <r>
      <rPr>
        <sz val="9"/>
        <color indexed="8"/>
        <rFont val="Times New Roman"/>
        <family val="1"/>
      </rPr>
      <t xml:space="preserve">     </t>
    </r>
    <r>
      <rPr>
        <sz val="9"/>
        <color indexed="8"/>
        <rFont val="宋体"/>
        <family val="3"/>
        <charset val="134"/>
      </rPr>
      <t>彩票市场调控资金支出</t>
    </r>
  </si>
  <si>
    <r>
      <rPr>
        <sz val="9"/>
        <color indexed="8"/>
        <rFont val="Times New Roman"/>
        <family val="1"/>
      </rPr>
      <t xml:space="preserve">     </t>
    </r>
    <r>
      <rPr>
        <sz val="9"/>
        <color indexed="8"/>
        <rFont val="宋体"/>
        <family val="3"/>
        <charset val="134"/>
      </rPr>
      <t>其他彩票发行销售机构业务费安排的支出</t>
    </r>
  </si>
  <si>
    <r>
      <rPr>
        <sz val="9"/>
        <color indexed="8"/>
        <rFont val="Times New Roman"/>
        <family val="1"/>
      </rPr>
      <t xml:space="preserve">   </t>
    </r>
    <r>
      <rPr>
        <sz val="9"/>
        <color indexed="8"/>
        <rFont val="宋体"/>
        <family val="3"/>
        <charset val="134"/>
      </rPr>
      <t>彩票公益金安排的支出</t>
    </r>
  </si>
  <si>
    <r>
      <rPr>
        <sz val="9"/>
        <color indexed="8"/>
        <rFont val="Times New Roman"/>
        <family val="1"/>
      </rPr>
      <t xml:space="preserve">     </t>
    </r>
    <r>
      <rPr>
        <sz val="9"/>
        <color indexed="8"/>
        <rFont val="宋体"/>
        <family val="3"/>
        <charset val="134"/>
      </rPr>
      <t>用于补充全国社会保障基金的彩票公益金支出</t>
    </r>
  </si>
  <si>
    <r>
      <rPr>
        <sz val="9"/>
        <color indexed="8"/>
        <rFont val="Times New Roman"/>
        <family val="1"/>
      </rPr>
      <t xml:space="preserve">     </t>
    </r>
    <r>
      <rPr>
        <sz val="9"/>
        <color indexed="8"/>
        <rFont val="宋体"/>
        <family val="3"/>
        <charset val="134"/>
      </rPr>
      <t>用于社会福利的彩票公益金支出</t>
    </r>
  </si>
  <si>
    <r>
      <rPr>
        <sz val="9"/>
        <color indexed="8"/>
        <rFont val="Times New Roman"/>
        <family val="1"/>
      </rPr>
      <t xml:space="preserve">     </t>
    </r>
    <r>
      <rPr>
        <sz val="9"/>
        <color indexed="8"/>
        <rFont val="宋体"/>
        <family val="3"/>
        <charset val="134"/>
      </rPr>
      <t>用于体育事业的彩票公益金支出</t>
    </r>
  </si>
  <si>
    <r>
      <rPr>
        <sz val="9"/>
        <color indexed="8"/>
        <rFont val="Times New Roman"/>
        <family val="1"/>
      </rPr>
      <t xml:space="preserve">     </t>
    </r>
    <r>
      <rPr>
        <sz val="9"/>
        <color indexed="8"/>
        <rFont val="宋体"/>
        <family val="3"/>
        <charset val="134"/>
      </rPr>
      <t>用于教育事业的彩票公益金支出</t>
    </r>
  </si>
  <si>
    <r>
      <rPr>
        <sz val="9"/>
        <color indexed="8"/>
        <rFont val="Times New Roman"/>
        <family val="1"/>
      </rPr>
      <t xml:space="preserve">     </t>
    </r>
    <r>
      <rPr>
        <sz val="9"/>
        <color indexed="8"/>
        <rFont val="宋体"/>
        <family val="3"/>
        <charset val="134"/>
      </rPr>
      <t>用于红十字事业的彩票公益金支出</t>
    </r>
  </si>
  <si>
    <r>
      <rPr>
        <sz val="9"/>
        <color indexed="8"/>
        <rFont val="Times New Roman"/>
        <family val="1"/>
      </rPr>
      <t xml:space="preserve">     </t>
    </r>
    <r>
      <rPr>
        <sz val="9"/>
        <color indexed="8"/>
        <rFont val="宋体"/>
        <family val="3"/>
        <charset val="134"/>
      </rPr>
      <t>用于残疾人事业的彩票公益金支出</t>
    </r>
  </si>
  <si>
    <r>
      <rPr>
        <sz val="9"/>
        <color indexed="8"/>
        <rFont val="Times New Roman"/>
        <family val="1"/>
      </rPr>
      <t xml:space="preserve">     </t>
    </r>
    <r>
      <rPr>
        <sz val="9"/>
        <color indexed="8"/>
        <rFont val="宋体"/>
        <family val="3"/>
        <charset val="134"/>
      </rPr>
      <t>用于文化事业的彩票公益金支出</t>
    </r>
  </si>
  <si>
    <r>
      <rPr>
        <sz val="9"/>
        <color indexed="8"/>
        <rFont val="Times New Roman"/>
        <family val="1"/>
      </rPr>
      <t xml:space="preserve">     </t>
    </r>
    <r>
      <rPr>
        <sz val="9"/>
        <color indexed="8"/>
        <rFont val="宋体"/>
        <family val="3"/>
        <charset val="134"/>
      </rPr>
      <t>用于扶贫的彩票公益金支出</t>
    </r>
  </si>
  <si>
    <r>
      <rPr>
        <sz val="9"/>
        <color indexed="8"/>
        <rFont val="Times New Roman"/>
        <family val="1"/>
      </rPr>
      <t xml:space="preserve">     </t>
    </r>
    <r>
      <rPr>
        <sz val="9"/>
        <color indexed="8"/>
        <rFont val="宋体"/>
        <family val="3"/>
        <charset val="134"/>
      </rPr>
      <t>用于法律援助的彩票公益金支出</t>
    </r>
  </si>
  <si>
    <r>
      <rPr>
        <sz val="9"/>
        <color indexed="8"/>
        <rFont val="Times New Roman"/>
        <family val="1"/>
      </rPr>
      <t xml:space="preserve">     </t>
    </r>
    <r>
      <rPr>
        <sz val="9"/>
        <color indexed="8"/>
        <rFont val="宋体"/>
        <family val="3"/>
        <charset val="134"/>
      </rPr>
      <t>用于城乡医疗救助的彩票公益金支出</t>
    </r>
  </si>
  <si>
    <r>
      <rPr>
        <sz val="9"/>
        <color indexed="8"/>
        <rFont val="Times New Roman"/>
        <family val="1"/>
      </rPr>
      <t xml:space="preserve">     </t>
    </r>
    <r>
      <rPr>
        <sz val="9"/>
        <color indexed="8"/>
        <rFont val="宋体"/>
        <family val="3"/>
        <charset val="134"/>
      </rPr>
      <t>用于其他社会公益事业的彩票公益金支出</t>
    </r>
  </si>
  <si>
    <r>
      <rPr>
        <b/>
        <sz val="9"/>
        <color indexed="8"/>
        <rFont val="宋体"/>
        <family val="3"/>
        <charset val="134"/>
      </rPr>
      <t>九、债务付息支出</t>
    </r>
  </si>
  <si>
    <r>
      <rPr>
        <sz val="9"/>
        <color indexed="8"/>
        <rFont val="Times New Roman"/>
        <family val="1"/>
      </rPr>
      <t xml:space="preserve">   </t>
    </r>
    <r>
      <rPr>
        <sz val="9"/>
        <color indexed="8"/>
        <rFont val="宋体"/>
        <family val="3"/>
        <charset val="134"/>
      </rPr>
      <t>地方政府专项债务付息支出</t>
    </r>
  </si>
  <si>
    <r>
      <rPr>
        <sz val="9"/>
        <color indexed="8"/>
        <rFont val="Times New Roman"/>
        <family val="1"/>
      </rPr>
      <t xml:space="preserve">     </t>
    </r>
    <r>
      <rPr>
        <sz val="9"/>
        <color indexed="8"/>
        <rFont val="宋体"/>
        <family val="3"/>
        <charset val="134"/>
      </rPr>
      <t>海南省高等级公路车辆通行附加费债务付息支出</t>
    </r>
  </si>
  <si>
    <r>
      <rPr>
        <sz val="9"/>
        <color indexed="8"/>
        <rFont val="Times New Roman"/>
        <family val="1"/>
      </rPr>
      <t xml:space="preserve">     </t>
    </r>
    <r>
      <rPr>
        <sz val="9"/>
        <color indexed="8"/>
        <rFont val="宋体"/>
        <family val="3"/>
        <charset val="134"/>
      </rPr>
      <t>港口建设费债务付息支出</t>
    </r>
  </si>
  <si>
    <r>
      <rPr>
        <sz val="9"/>
        <color indexed="8"/>
        <rFont val="Times New Roman"/>
        <family val="1"/>
      </rPr>
      <t xml:space="preserve">     </t>
    </r>
    <r>
      <rPr>
        <sz val="9"/>
        <color indexed="8"/>
        <rFont val="宋体"/>
        <family val="3"/>
        <charset val="134"/>
      </rPr>
      <t>国家电影事业发展专项资金债务付息支出</t>
    </r>
  </si>
  <si>
    <r>
      <rPr>
        <sz val="9"/>
        <color indexed="8"/>
        <rFont val="Times New Roman"/>
        <family val="1"/>
      </rPr>
      <t xml:space="preserve">     </t>
    </r>
    <r>
      <rPr>
        <sz val="9"/>
        <color indexed="8"/>
        <rFont val="宋体"/>
        <family val="3"/>
        <charset val="134"/>
      </rPr>
      <t>国有土地使用权出让金债务付息支出</t>
    </r>
  </si>
  <si>
    <r>
      <rPr>
        <sz val="9"/>
        <color indexed="8"/>
        <rFont val="Times New Roman"/>
        <family val="1"/>
      </rPr>
      <t xml:space="preserve">     </t>
    </r>
    <r>
      <rPr>
        <sz val="9"/>
        <color indexed="8"/>
        <rFont val="宋体"/>
        <family val="3"/>
        <charset val="134"/>
      </rPr>
      <t>国有土地收益基金债务付息支出</t>
    </r>
  </si>
  <si>
    <r>
      <rPr>
        <sz val="9"/>
        <color indexed="8"/>
        <rFont val="Times New Roman"/>
        <family val="1"/>
      </rPr>
      <t xml:space="preserve">     </t>
    </r>
    <r>
      <rPr>
        <sz val="9"/>
        <color indexed="8"/>
        <rFont val="宋体"/>
        <family val="3"/>
        <charset val="134"/>
      </rPr>
      <t>农业土地开发资金债务付息支出</t>
    </r>
  </si>
  <si>
    <r>
      <rPr>
        <sz val="9"/>
        <color indexed="8"/>
        <rFont val="Times New Roman"/>
        <family val="1"/>
      </rPr>
      <t xml:space="preserve">     </t>
    </r>
    <r>
      <rPr>
        <sz val="9"/>
        <color indexed="8"/>
        <rFont val="宋体"/>
        <family val="3"/>
        <charset val="134"/>
      </rPr>
      <t>大中型水库库区基金债务付息支出</t>
    </r>
  </si>
  <si>
    <r>
      <rPr>
        <sz val="9"/>
        <color indexed="8"/>
        <rFont val="Times New Roman"/>
        <family val="1"/>
      </rPr>
      <t xml:space="preserve">     </t>
    </r>
    <r>
      <rPr>
        <sz val="9"/>
        <color indexed="8"/>
        <rFont val="宋体"/>
        <family val="3"/>
        <charset val="134"/>
      </rPr>
      <t>城市基础设施配套费债务付息支出</t>
    </r>
  </si>
  <si>
    <r>
      <rPr>
        <sz val="9"/>
        <color indexed="8"/>
        <rFont val="Times New Roman"/>
        <family val="1"/>
      </rPr>
      <t xml:space="preserve">     </t>
    </r>
    <r>
      <rPr>
        <sz val="9"/>
        <color indexed="8"/>
        <rFont val="宋体"/>
        <family val="3"/>
        <charset val="134"/>
      </rPr>
      <t>小型水库移民扶助基金债务付息支出</t>
    </r>
  </si>
  <si>
    <r>
      <rPr>
        <sz val="9"/>
        <color indexed="8"/>
        <rFont val="Times New Roman"/>
        <family val="1"/>
      </rPr>
      <t xml:space="preserve">     </t>
    </r>
    <r>
      <rPr>
        <sz val="9"/>
        <color indexed="8"/>
        <rFont val="宋体"/>
        <family val="3"/>
        <charset val="134"/>
      </rPr>
      <t>国家重大水利工程建设基金债务付息支出</t>
    </r>
  </si>
  <si>
    <r>
      <rPr>
        <sz val="9"/>
        <color indexed="8"/>
        <rFont val="Times New Roman"/>
        <family val="1"/>
      </rPr>
      <t xml:space="preserve">     </t>
    </r>
    <r>
      <rPr>
        <sz val="9"/>
        <color indexed="8"/>
        <rFont val="宋体"/>
        <family val="3"/>
        <charset val="134"/>
      </rPr>
      <t>车辆通行费债务付息支出</t>
    </r>
  </si>
  <si>
    <r>
      <rPr>
        <sz val="9"/>
        <color indexed="8"/>
        <rFont val="Times New Roman"/>
        <family val="1"/>
      </rPr>
      <t xml:space="preserve">     </t>
    </r>
    <r>
      <rPr>
        <sz val="9"/>
        <color indexed="8"/>
        <rFont val="宋体"/>
        <family val="3"/>
        <charset val="134"/>
      </rPr>
      <t>污水处理费债务付息支出</t>
    </r>
  </si>
  <si>
    <r>
      <rPr>
        <sz val="9"/>
        <color indexed="8"/>
        <rFont val="Times New Roman"/>
        <family val="1"/>
      </rPr>
      <t xml:space="preserve">     </t>
    </r>
    <r>
      <rPr>
        <sz val="9"/>
        <color indexed="8"/>
        <rFont val="宋体"/>
        <family val="3"/>
        <charset val="134"/>
      </rPr>
      <t>土地储备专项债券付息支出</t>
    </r>
  </si>
  <si>
    <r>
      <rPr>
        <sz val="9"/>
        <color indexed="8"/>
        <rFont val="Times New Roman"/>
        <family val="1"/>
      </rPr>
      <t xml:space="preserve">     </t>
    </r>
    <r>
      <rPr>
        <sz val="9"/>
        <color indexed="8"/>
        <rFont val="宋体"/>
        <family val="3"/>
        <charset val="134"/>
      </rPr>
      <t>政府收费公路专项债券付息支出</t>
    </r>
  </si>
  <si>
    <r>
      <rPr>
        <sz val="9"/>
        <color indexed="8"/>
        <rFont val="Times New Roman"/>
        <family val="1"/>
      </rPr>
      <t xml:space="preserve">     </t>
    </r>
    <r>
      <rPr>
        <sz val="9"/>
        <color indexed="8"/>
        <rFont val="宋体"/>
        <family val="3"/>
        <charset val="134"/>
      </rPr>
      <t>棚户区改造专项债券付息支出</t>
    </r>
  </si>
  <si>
    <r>
      <rPr>
        <sz val="9"/>
        <color indexed="8"/>
        <rFont val="Times New Roman"/>
        <family val="1"/>
      </rPr>
      <t xml:space="preserve">     </t>
    </r>
    <r>
      <rPr>
        <sz val="9"/>
        <color indexed="8"/>
        <rFont val="宋体"/>
        <family val="3"/>
        <charset val="134"/>
      </rPr>
      <t>其他地方自行试点项目收益专项债券付息支出</t>
    </r>
  </si>
  <si>
    <r>
      <rPr>
        <sz val="9"/>
        <color indexed="8"/>
        <rFont val="Times New Roman"/>
        <family val="1"/>
      </rPr>
      <t xml:space="preserve">     </t>
    </r>
    <r>
      <rPr>
        <sz val="9"/>
        <color indexed="8"/>
        <rFont val="宋体"/>
        <family val="3"/>
        <charset val="134"/>
      </rPr>
      <t>其他政府性基金债务付息支出</t>
    </r>
  </si>
  <si>
    <r>
      <rPr>
        <b/>
        <sz val="9"/>
        <color indexed="8"/>
        <rFont val="宋体"/>
        <family val="3"/>
        <charset val="134"/>
      </rPr>
      <t>十、债务发行费用支出</t>
    </r>
  </si>
  <si>
    <r>
      <rPr>
        <sz val="9"/>
        <color indexed="8"/>
        <rFont val="Times New Roman"/>
        <family val="1"/>
      </rPr>
      <t xml:space="preserve">   </t>
    </r>
    <r>
      <rPr>
        <sz val="9"/>
        <color indexed="8"/>
        <rFont val="宋体"/>
        <family val="3"/>
        <charset val="134"/>
      </rPr>
      <t>地方政府专项债务发行费用支出</t>
    </r>
  </si>
  <si>
    <r>
      <rPr>
        <sz val="9"/>
        <color indexed="8"/>
        <rFont val="Times New Roman"/>
        <family val="1"/>
      </rPr>
      <t xml:space="preserve">     </t>
    </r>
    <r>
      <rPr>
        <sz val="9"/>
        <color indexed="8"/>
        <rFont val="宋体"/>
        <family val="3"/>
        <charset val="134"/>
      </rPr>
      <t>海南省高等级公路车辆通行附加费债务发行费用支出</t>
    </r>
  </si>
  <si>
    <r>
      <rPr>
        <sz val="9"/>
        <color indexed="8"/>
        <rFont val="Times New Roman"/>
        <family val="1"/>
      </rPr>
      <t xml:space="preserve">     </t>
    </r>
    <r>
      <rPr>
        <sz val="9"/>
        <color indexed="8"/>
        <rFont val="宋体"/>
        <family val="3"/>
        <charset val="134"/>
      </rPr>
      <t>港口建设费债务发行费用支出</t>
    </r>
  </si>
  <si>
    <r>
      <rPr>
        <sz val="9"/>
        <color indexed="8"/>
        <rFont val="Times New Roman"/>
        <family val="1"/>
      </rPr>
      <t xml:space="preserve">     </t>
    </r>
    <r>
      <rPr>
        <sz val="9"/>
        <color indexed="8"/>
        <rFont val="宋体"/>
        <family val="3"/>
        <charset val="134"/>
      </rPr>
      <t>国家电影事业发展专项资金债务发行费用支出</t>
    </r>
  </si>
  <si>
    <r>
      <rPr>
        <sz val="9"/>
        <color indexed="8"/>
        <rFont val="Times New Roman"/>
        <family val="1"/>
      </rPr>
      <t xml:space="preserve">     </t>
    </r>
    <r>
      <rPr>
        <sz val="9"/>
        <color indexed="8"/>
        <rFont val="宋体"/>
        <family val="3"/>
        <charset val="134"/>
      </rPr>
      <t>国有土地使用权出让金债务发行费用支出</t>
    </r>
  </si>
  <si>
    <r>
      <rPr>
        <sz val="9"/>
        <color indexed="8"/>
        <rFont val="Times New Roman"/>
        <family val="1"/>
      </rPr>
      <t xml:space="preserve">     </t>
    </r>
    <r>
      <rPr>
        <sz val="9"/>
        <color indexed="8"/>
        <rFont val="宋体"/>
        <family val="3"/>
        <charset val="134"/>
      </rPr>
      <t>国有土地收益基金债务发行费用支出</t>
    </r>
  </si>
  <si>
    <r>
      <rPr>
        <sz val="9"/>
        <color indexed="8"/>
        <rFont val="Times New Roman"/>
        <family val="1"/>
      </rPr>
      <t xml:space="preserve">     </t>
    </r>
    <r>
      <rPr>
        <sz val="9"/>
        <color indexed="8"/>
        <rFont val="宋体"/>
        <family val="3"/>
        <charset val="134"/>
      </rPr>
      <t>农业土地开发资金债务发行费用支出</t>
    </r>
  </si>
  <si>
    <r>
      <rPr>
        <sz val="9"/>
        <color indexed="8"/>
        <rFont val="Times New Roman"/>
        <family val="1"/>
      </rPr>
      <t xml:space="preserve">     </t>
    </r>
    <r>
      <rPr>
        <sz val="9"/>
        <color indexed="8"/>
        <rFont val="宋体"/>
        <family val="3"/>
        <charset val="134"/>
      </rPr>
      <t>大中型水库库区基金债务发行费用支出</t>
    </r>
  </si>
  <si>
    <r>
      <rPr>
        <sz val="9"/>
        <color indexed="8"/>
        <rFont val="Times New Roman"/>
        <family val="1"/>
      </rPr>
      <t xml:space="preserve">     </t>
    </r>
    <r>
      <rPr>
        <sz val="9"/>
        <color indexed="8"/>
        <rFont val="宋体"/>
        <family val="3"/>
        <charset val="134"/>
      </rPr>
      <t>城市基础设施配套费债务发行费用支出</t>
    </r>
  </si>
  <si>
    <r>
      <rPr>
        <sz val="9"/>
        <color indexed="8"/>
        <rFont val="Times New Roman"/>
        <family val="1"/>
      </rPr>
      <t xml:space="preserve">     </t>
    </r>
    <r>
      <rPr>
        <sz val="9"/>
        <color indexed="8"/>
        <rFont val="宋体"/>
        <family val="3"/>
        <charset val="134"/>
      </rPr>
      <t>小型水库移民扶助基金债务发行费用支出</t>
    </r>
  </si>
  <si>
    <r>
      <rPr>
        <sz val="9"/>
        <color indexed="8"/>
        <rFont val="Times New Roman"/>
        <family val="1"/>
      </rPr>
      <t xml:space="preserve">     </t>
    </r>
    <r>
      <rPr>
        <sz val="9"/>
        <color indexed="8"/>
        <rFont val="宋体"/>
        <family val="3"/>
        <charset val="134"/>
      </rPr>
      <t>国家重大水利工程建设基金债务发行费用支出</t>
    </r>
  </si>
  <si>
    <r>
      <rPr>
        <sz val="9"/>
        <color indexed="8"/>
        <rFont val="Times New Roman"/>
        <family val="1"/>
      </rPr>
      <t xml:space="preserve">     </t>
    </r>
    <r>
      <rPr>
        <sz val="9"/>
        <color indexed="8"/>
        <rFont val="宋体"/>
        <family val="3"/>
        <charset val="134"/>
      </rPr>
      <t>车辆通行费债务发行费用支出</t>
    </r>
  </si>
  <si>
    <r>
      <rPr>
        <sz val="9"/>
        <color indexed="8"/>
        <rFont val="Times New Roman"/>
        <family val="1"/>
      </rPr>
      <t xml:space="preserve">     </t>
    </r>
    <r>
      <rPr>
        <sz val="9"/>
        <color indexed="8"/>
        <rFont val="宋体"/>
        <family val="3"/>
        <charset val="134"/>
      </rPr>
      <t>污水处理费债务发行费用支出</t>
    </r>
  </si>
  <si>
    <r>
      <rPr>
        <sz val="9"/>
        <color indexed="8"/>
        <rFont val="Times New Roman"/>
        <family val="1"/>
      </rPr>
      <t xml:space="preserve">     </t>
    </r>
    <r>
      <rPr>
        <sz val="9"/>
        <color indexed="8"/>
        <rFont val="宋体"/>
        <family val="3"/>
        <charset val="134"/>
      </rPr>
      <t>土地储备专项债券发行费用支出</t>
    </r>
  </si>
  <si>
    <r>
      <rPr>
        <sz val="9"/>
        <color indexed="8"/>
        <rFont val="Times New Roman"/>
        <family val="1"/>
      </rPr>
      <t xml:space="preserve">     </t>
    </r>
    <r>
      <rPr>
        <sz val="9"/>
        <color indexed="8"/>
        <rFont val="宋体"/>
        <family val="3"/>
        <charset val="134"/>
      </rPr>
      <t>政府收费公路专项债券发行费用支出</t>
    </r>
  </si>
  <si>
    <r>
      <rPr>
        <sz val="9"/>
        <color indexed="8"/>
        <rFont val="Times New Roman"/>
        <family val="1"/>
      </rPr>
      <t xml:space="preserve">     </t>
    </r>
    <r>
      <rPr>
        <sz val="9"/>
        <color indexed="8"/>
        <rFont val="宋体"/>
        <family val="3"/>
        <charset val="134"/>
      </rPr>
      <t>棚户区改造专项债券发行费用支出</t>
    </r>
  </si>
  <si>
    <r>
      <rPr>
        <sz val="9"/>
        <color indexed="8"/>
        <rFont val="Times New Roman"/>
        <family val="1"/>
      </rPr>
      <t xml:space="preserve">     </t>
    </r>
    <r>
      <rPr>
        <sz val="9"/>
        <color indexed="8"/>
        <rFont val="宋体"/>
        <family val="3"/>
        <charset val="134"/>
      </rPr>
      <t>其他地方自行试点项目收益专项债券发行费用支出</t>
    </r>
  </si>
  <si>
    <r>
      <rPr>
        <sz val="9"/>
        <color indexed="8"/>
        <rFont val="Times New Roman"/>
        <family val="1"/>
      </rPr>
      <t xml:space="preserve">     </t>
    </r>
    <r>
      <rPr>
        <sz val="9"/>
        <color indexed="8"/>
        <rFont val="宋体"/>
        <family val="3"/>
        <charset val="134"/>
      </rPr>
      <t>其他政府性基金债务发行费用支出</t>
    </r>
  </si>
  <si>
    <r>
      <rPr>
        <b/>
        <sz val="9"/>
        <color indexed="8"/>
        <rFont val="宋体"/>
        <family val="3"/>
        <charset val="134"/>
      </rPr>
      <t>十一、抗疫特别国债安排的支出</t>
    </r>
  </si>
  <si>
    <r>
      <rPr>
        <sz val="9"/>
        <color indexed="8"/>
        <rFont val="Times New Roman"/>
        <family val="1"/>
      </rPr>
      <t xml:space="preserve">  </t>
    </r>
    <r>
      <rPr>
        <sz val="9"/>
        <color indexed="8"/>
        <rFont val="宋体"/>
        <family val="3"/>
        <charset val="134"/>
      </rPr>
      <t>基础设施建设</t>
    </r>
  </si>
  <si>
    <r>
      <rPr>
        <sz val="9"/>
        <color indexed="8"/>
        <rFont val="Times New Roman"/>
        <family val="1"/>
      </rPr>
      <t xml:space="preserve">    </t>
    </r>
    <r>
      <rPr>
        <sz val="9"/>
        <color indexed="8"/>
        <rFont val="宋体"/>
        <family val="3"/>
        <charset val="134"/>
      </rPr>
      <t>公共卫生体系建设</t>
    </r>
  </si>
  <si>
    <r>
      <rPr>
        <sz val="9"/>
        <color indexed="8"/>
        <rFont val="Times New Roman"/>
        <family val="1"/>
      </rPr>
      <t xml:space="preserve">    </t>
    </r>
    <r>
      <rPr>
        <sz val="9"/>
        <color indexed="8"/>
        <rFont val="宋体"/>
        <family val="3"/>
        <charset val="134"/>
      </rPr>
      <t>重大疫情防控救治体系建设</t>
    </r>
  </si>
  <si>
    <r>
      <rPr>
        <sz val="9"/>
        <color indexed="8"/>
        <rFont val="Times New Roman"/>
        <family val="1"/>
      </rPr>
      <t xml:space="preserve">    </t>
    </r>
    <r>
      <rPr>
        <sz val="9"/>
        <color indexed="8"/>
        <rFont val="宋体"/>
        <family val="3"/>
        <charset val="134"/>
      </rPr>
      <t>粮食安全</t>
    </r>
  </si>
  <si>
    <r>
      <rPr>
        <sz val="9"/>
        <color indexed="8"/>
        <rFont val="Times New Roman"/>
        <family val="1"/>
      </rPr>
      <t xml:space="preserve">    </t>
    </r>
    <r>
      <rPr>
        <sz val="9"/>
        <color indexed="8"/>
        <rFont val="宋体"/>
        <family val="3"/>
        <charset val="134"/>
      </rPr>
      <t>能源安全</t>
    </r>
  </si>
  <si>
    <r>
      <rPr>
        <sz val="9"/>
        <color indexed="8"/>
        <rFont val="Times New Roman"/>
        <family val="1"/>
      </rPr>
      <t xml:space="preserve">    </t>
    </r>
    <r>
      <rPr>
        <sz val="9"/>
        <color indexed="8"/>
        <rFont val="宋体"/>
        <family val="3"/>
        <charset val="134"/>
      </rPr>
      <t>应急物资保障</t>
    </r>
  </si>
  <si>
    <r>
      <rPr>
        <sz val="9"/>
        <color indexed="8"/>
        <rFont val="Times New Roman"/>
        <family val="1"/>
      </rPr>
      <t xml:space="preserve">    </t>
    </r>
    <r>
      <rPr>
        <sz val="9"/>
        <color indexed="8"/>
        <rFont val="宋体"/>
        <family val="3"/>
        <charset val="134"/>
      </rPr>
      <t>产业链改造升级</t>
    </r>
  </si>
  <si>
    <r>
      <rPr>
        <sz val="9"/>
        <color indexed="8"/>
        <rFont val="Times New Roman"/>
        <family val="1"/>
      </rPr>
      <t xml:space="preserve">    </t>
    </r>
    <r>
      <rPr>
        <sz val="9"/>
        <color indexed="8"/>
        <rFont val="宋体"/>
        <family val="3"/>
        <charset val="134"/>
      </rPr>
      <t>城镇老旧小区改造</t>
    </r>
  </si>
  <si>
    <r>
      <rPr>
        <sz val="9"/>
        <color indexed="8"/>
        <rFont val="Times New Roman"/>
        <family val="1"/>
      </rPr>
      <t xml:space="preserve">    </t>
    </r>
    <r>
      <rPr>
        <sz val="9"/>
        <color indexed="8"/>
        <rFont val="宋体"/>
        <family val="3"/>
        <charset val="134"/>
      </rPr>
      <t>生态环境治理</t>
    </r>
  </si>
  <si>
    <r>
      <rPr>
        <sz val="9"/>
        <color indexed="8"/>
        <rFont val="Times New Roman"/>
        <family val="1"/>
      </rPr>
      <t xml:space="preserve">    </t>
    </r>
    <r>
      <rPr>
        <sz val="9"/>
        <color indexed="8"/>
        <rFont val="宋体"/>
        <family val="3"/>
        <charset val="134"/>
      </rPr>
      <t>交通基础设施建设</t>
    </r>
  </si>
  <si>
    <r>
      <rPr>
        <sz val="9"/>
        <color indexed="8"/>
        <rFont val="Times New Roman"/>
        <family val="1"/>
      </rPr>
      <t xml:space="preserve">    </t>
    </r>
    <r>
      <rPr>
        <sz val="9"/>
        <color indexed="8"/>
        <rFont val="宋体"/>
        <family val="3"/>
        <charset val="134"/>
      </rPr>
      <t>市政设施建设</t>
    </r>
  </si>
  <si>
    <r>
      <rPr>
        <sz val="9"/>
        <color indexed="8"/>
        <rFont val="Times New Roman"/>
        <family val="1"/>
      </rPr>
      <t xml:space="preserve">    </t>
    </r>
    <r>
      <rPr>
        <sz val="9"/>
        <color indexed="8"/>
        <rFont val="宋体"/>
        <family val="3"/>
        <charset val="134"/>
      </rPr>
      <t>重大区域规划基础设施建设</t>
    </r>
  </si>
  <si>
    <r>
      <rPr>
        <sz val="9"/>
        <color indexed="8"/>
        <rFont val="Times New Roman"/>
        <family val="1"/>
      </rPr>
      <t xml:space="preserve">    </t>
    </r>
    <r>
      <rPr>
        <sz val="9"/>
        <color indexed="8"/>
        <rFont val="宋体"/>
        <family val="3"/>
        <charset val="134"/>
      </rPr>
      <t>其他基础设施建设</t>
    </r>
  </si>
  <si>
    <r>
      <rPr>
        <sz val="9"/>
        <color indexed="8"/>
        <rFont val="Times New Roman"/>
        <family val="1"/>
      </rPr>
      <t xml:space="preserve">  </t>
    </r>
    <r>
      <rPr>
        <sz val="9"/>
        <color indexed="8"/>
        <rFont val="宋体"/>
        <family val="3"/>
        <charset val="134"/>
      </rPr>
      <t>抗疫相关支出</t>
    </r>
  </si>
  <si>
    <r>
      <rPr>
        <sz val="9"/>
        <color indexed="8"/>
        <rFont val="Times New Roman"/>
        <family val="1"/>
      </rPr>
      <t xml:space="preserve">    </t>
    </r>
    <r>
      <rPr>
        <sz val="9"/>
        <color indexed="8"/>
        <rFont val="宋体"/>
        <family val="3"/>
        <charset val="134"/>
      </rPr>
      <t>减免房租补贴</t>
    </r>
  </si>
  <si>
    <r>
      <rPr>
        <sz val="9"/>
        <color indexed="8"/>
        <rFont val="Times New Roman"/>
        <family val="1"/>
      </rPr>
      <t xml:space="preserve">    </t>
    </r>
    <r>
      <rPr>
        <sz val="9"/>
        <color indexed="8"/>
        <rFont val="宋体"/>
        <family val="3"/>
        <charset val="134"/>
      </rPr>
      <t>重点企业贷款贴息</t>
    </r>
  </si>
  <si>
    <r>
      <rPr>
        <sz val="9"/>
        <color indexed="8"/>
        <rFont val="Times New Roman"/>
        <family val="1"/>
      </rPr>
      <t xml:space="preserve">    </t>
    </r>
    <r>
      <rPr>
        <sz val="9"/>
        <color indexed="8"/>
        <rFont val="宋体"/>
        <family val="3"/>
        <charset val="134"/>
      </rPr>
      <t>创业担保贷款贴息</t>
    </r>
  </si>
  <si>
    <r>
      <rPr>
        <sz val="9"/>
        <color indexed="8"/>
        <rFont val="Times New Roman"/>
        <family val="1"/>
      </rPr>
      <t xml:space="preserve">    </t>
    </r>
    <r>
      <rPr>
        <sz val="9"/>
        <color indexed="8"/>
        <rFont val="宋体"/>
        <family val="3"/>
        <charset val="134"/>
      </rPr>
      <t>援企稳岗补贴</t>
    </r>
  </si>
  <si>
    <r>
      <rPr>
        <sz val="9"/>
        <color indexed="8"/>
        <rFont val="Times New Roman"/>
        <family val="1"/>
      </rPr>
      <t xml:space="preserve">    </t>
    </r>
    <r>
      <rPr>
        <sz val="9"/>
        <color indexed="8"/>
        <rFont val="宋体"/>
        <family val="3"/>
        <charset val="134"/>
      </rPr>
      <t>困难群众基本生活补助</t>
    </r>
  </si>
  <si>
    <r>
      <rPr>
        <sz val="9"/>
        <color indexed="8"/>
        <rFont val="Times New Roman"/>
        <family val="1"/>
      </rPr>
      <t xml:space="preserve">    </t>
    </r>
    <r>
      <rPr>
        <sz val="9"/>
        <color indexed="8"/>
        <rFont val="宋体"/>
        <family val="3"/>
        <charset val="134"/>
      </rPr>
      <t>其他抗疫相关支出</t>
    </r>
  </si>
  <si>
    <r>
      <rPr>
        <b/>
        <sz val="9"/>
        <rFont val="宋体"/>
        <family val="3"/>
        <charset val="134"/>
      </rPr>
      <t>政府性基金预算支出合计</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</si>
  <si>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年国有资本经营预算收支执行情况表</t>
    </r>
  </si>
  <si>
    <r>
      <rPr>
        <sz val="9"/>
        <color indexed="8"/>
        <rFont val="宋体"/>
        <family val="3"/>
        <charset val="134"/>
      </rPr>
      <t>表五</t>
    </r>
  </si>
  <si>
    <r>
      <rPr>
        <sz val="9"/>
        <color indexed="8"/>
        <rFont val="Times New Roman"/>
        <family val="1"/>
      </rPr>
      <t xml:space="preserve">                                  </t>
    </r>
    <r>
      <rPr>
        <sz val="9"/>
        <color indexed="8"/>
        <rFont val="宋体"/>
        <family val="3"/>
        <charset val="134"/>
      </rPr>
      <t>单位：万元</t>
    </r>
  </si>
  <si>
    <r>
      <rPr>
        <b/>
        <sz val="9"/>
        <color indexed="8"/>
        <rFont val="宋体"/>
        <family val="3"/>
        <charset val="134"/>
      </rPr>
      <t>收</t>
    </r>
    <r>
      <rPr>
        <b/>
        <sz val="9"/>
        <color indexed="8"/>
        <rFont val="Times New Roman"/>
        <family val="1"/>
      </rPr>
      <t xml:space="preserve">    </t>
    </r>
    <r>
      <rPr>
        <b/>
        <sz val="9"/>
        <color indexed="8"/>
        <rFont val="宋体"/>
        <family val="3"/>
        <charset val="134"/>
      </rPr>
      <t>入</t>
    </r>
  </si>
  <si>
    <r>
      <rPr>
        <b/>
        <sz val="9"/>
        <color indexed="8"/>
        <rFont val="宋体"/>
        <family val="3"/>
        <charset val="134"/>
      </rPr>
      <t>支</t>
    </r>
    <r>
      <rPr>
        <b/>
        <sz val="9"/>
        <color indexed="8"/>
        <rFont val="Times New Roman"/>
        <family val="1"/>
      </rPr>
      <t xml:space="preserve">    </t>
    </r>
    <r>
      <rPr>
        <b/>
        <sz val="9"/>
        <color indexed="8"/>
        <rFont val="宋体"/>
        <family val="3"/>
        <charset val="134"/>
      </rPr>
      <t>出</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</si>
  <si>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</si>
  <si>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宋体"/>
        <family val="3"/>
        <charset val="134"/>
      </rPr>
      <t>国有资本经营收入</t>
    </r>
  </si>
  <si>
    <r>
      <rPr>
        <b/>
        <sz val="9"/>
        <color indexed="8"/>
        <rFont val="宋体"/>
        <family val="3"/>
        <charset val="134"/>
      </rPr>
      <t>社会保障和就业支出</t>
    </r>
  </si>
  <si>
    <r>
      <rPr>
        <sz val="9"/>
        <color indexed="8"/>
        <rFont val="Times New Roman"/>
        <family val="1"/>
      </rPr>
      <t xml:space="preserve">  </t>
    </r>
    <r>
      <rPr>
        <sz val="9"/>
        <color indexed="8"/>
        <rFont val="宋体"/>
        <family val="3"/>
        <charset val="134"/>
      </rPr>
      <t>利润收入</t>
    </r>
  </si>
  <si>
    <r>
      <rPr>
        <sz val="9"/>
        <color indexed="8"/>
        <rFont val="Times New Roman"/>
        <family val="1"/>
      </rPr>
      <t xml:space="preserve">  </t>
    </r>
    <r>
      <rPr>
        <sz val="9"/>
        <color indexed="8"/>
        <rFont val="宋体"/>
        <family val="3"/>
        <charset val="134"/>
      </rPr>
      <t>补充全国社会保障基金</t>
    </r>
  </si>
  <si>
    <r>
      <rPr>
        <sz val="9"/>
        <color indexed="8"/>
        <rFont val="Times New Roman"/>
        <family val="1"/>
      </rPr>
      <t xml:space="preserve">    </t>
    </r>
    <r>
      <rPr>
        <sz val="9"/>
        <color indexed="8"/>
        <rFont val="宋体"/>
        <family val="3"/>
        <charset val="134"/>
      </rPr>
      <t>钢铁企业利润收入</t>
    </r>
  </si>
  <si>
    <r>
      <rPr>
        <sz val="9"/>
        <color indexed="8"/>
        <rFont val="Times New Roman"/>
        <family val="1"/>
      </rPr>
      <t xml:space="preserve">    </t>
    </r>
    <r>
      <rPr>
        <sz val="9"/>
        <color indexed="8"/>
        <rFont val="宋体"/>
        <family val="3"/>
        <charset val="134"/>
      </rPr>
      <t>国有资本经营预算补充社保基金支出</t>
    </r>
  </si>
  <si>
    <r>
      <rPr>
        <sz val="9"/>
        <color indexed="8"/>
        <rFont val="Times New Roman"/>
        <family val="1"/>
      </rPr>
      <t xml:space="preserve">    </t>
    </r>
    <r>
      <rPr>
        <sz val="9"/>
        <color indexed="8"/>
        <rFont val="宋体"/>
        <family val="3"/>
        <charset val="134"/>
      </rPr>
      <t xml:space="preserve">运输企业利润收入_x000D_
</t>
    </r>
  </si>
  <si>
    <r>
      <rPr>
        <b/>
        <sz val="9"/>
        <color indexed="8"/>
        <rFont val="宋体"/>
        <family val="3"/>
        <charset val="134"/>
      </rPr>
      <t>国有资本经营预算支出</t>
    </r>
  </si>
  <si>
    <r>
      <rPr>
        <sz val="9"/>
        <color indexed="8"/>
        <rFont val="Times New Roman"/>
        <family val="1"/>
      </rPr>
      <t xml:space="preserve">    </t>
    </r>
    <r>
      <rPr>
        <sz val="9"/>
        <color indexed="8"/>
        <rFont val="宋体"/>
        <family val="3"/>
        <charset val="134"/>
      </rPr>
      <t>投资服务企业利润收入_x000D_</t>
    </r>
  </si>
  <si>
    <r>
      <rPr>
        <sz val="9"/>
        <color indexed="8"/>
        <rFont val="Times New Roman"/>
        <family val="1"/>
      </rPr>
      <t xml:space="preserve">  </t>
    </r>
    <r>
      <rPr>
        <sz val="9"/>
        <color indexed="8"/>
        <rFont val="宋体"/>
        <family val="3"/>
        <charset val="134"/>
      </rPr>
      <t>解决历史遗留问题及改革成本支出</t>
    </r>
  </si>
  <si>
    <r>
      <rPr>
        <sz val="9"/>
        <color indexed="8"/>
        <rFont val="Times New Roman"/>
        <family val="1"/>
      </rPr>
      <t xml:space="preserve">    </t>
    </r>
    <r>
      <rPr>
        <sz val="9"/>
        <color indexed="8"/>
        <rFont val="宋体"/>
        <family val="3"/>
        <charset val="134"/>
      </rPr>
      <t>贸易企业利润收入_x000D_</t>
    </r>
  </si>
  <si>
    <r>
      <rPr>
        <sz val="9"/>
        <color indexed="8"/>
        <rFont val="Times New Roman"/>
        <family val="1"/>
      </rPr>
      <t xml:space="preserve">    </t>
    </r>
    <r>
      <rPr>
        <sz val="9"/>
        <color indexed="8"/>
        <rFont val="宋体"/>
        <family val="3"/>
        <charset val="134"/>
      </rPr>
      <t>厂办大集体改革支出</t>
    </r>
  </si>
  <si>
    <r>
      <rPr>
        <sz val="9"/>
        <color indexed="8"/>
        <rFont val="Times New Roman"/>
        <family val="1"/>
      </rPr>
      <t xml:space="preserve">    </t>
    </r>
    <r>
      <rPr>
        <sz val="9"/>
        <color indexed="8"/>
        <rFont val="宋体"/>
        <family val="3"/>
        <charset val="134"/>
      </rPr>
      <t>建筑施工企业利润收入_x000D_</t>
    </r>
  </si>
  <si>
    <r>
      <rPr>
        <sz val="9"/>
        <color indexed="8"/>
        <rFont val="Times New Roman"/>
        <family val="1"/>
      </rPr>
      <t xml:space="preserve">   “</t>
    </r>
    <r>
      <rPr>
        <sz val="9"/>
        <color indexed="8"/>
        <rFont val="宋体"/>
        <family val="3"/>
        <charset val="134"/>
      </rPr>
      <t>三供一业</t>
    </r>
    <r>
      <rPr>
        <sz val="9"/>
        <color indexed="8"/>
        <rFont val="Times New Roman"/>
        <family val="1"/>
      </rPr>
      <t>”</t>
    </r>
    <r>
      <rPr>
        <sz val="9"/>
        <color indexed="8"/>
        <rFont val="宋体"/>
        <family val="3"/>
        <charset val="134"/>
      </rPr>
      <t>移交补助</t>
    </r>
  </si>
  <si>
    <r>
      <rPr>
        <sz val="9"/>
        <color indexed="8"/>
        <rFont val="Times New Roman"/>
        <family val="1"/>
      </rPr>
      <t xml:space="preserve">    </t>
    </r>
    <r>
      <rPr>
        <sz val="9"/>
        <color indexed="8"/>
        <rFont val="宋体"/>
        <family val="3"/>
        <charset val="134"/>
      </rPr>
      <t>房地产企业利润收入_x000D_</t>
    </r>
  </si>
  <si>
    <r>
      <rPr>
        <sz val="9"/>
        <color indexed="8"/>
        <rFont val="Times New Roman"/>
        <family val="1"/>
      </rPr>
      <t xml:space="preserve">    </t>
    </r>
    <r>
      <rPr>
        <sz val="9"/>
        <color indexed="8"/>
        <rFont val="宋体"/>
        <family val="3"/>
        <charset val="134"/>
      </rPr>
      <t>国有企业办职教幼教补助支出</t>
    </r>
    <r>
      <rPr>
        <sz val="9"/>
        <color indexed="8"/>
        <rFont val="Times New Roman"/>
        <family val="1"/>
      </rPr>
      <t xml:space="preserve"> </t>
    </r>
  </si>
  <si>
    <r>
      <rPr>
        <sz val="9"/>
        <color indexed="8"/>
        <rFont val="Times New Roman"/>
        <family val="1"/>
      </rPr>
      <t xml:space="preserve">    </t>
    </r>
    <r>
      <rPr>
        <sz val="9"/>
        <color indexed="8"/>
        <rFont val="宋体"/>
        <family val="3"/>
        <charset val="134"/>
      </rPr>
      <t>医药企业利润收入_x000D_</t>
    </r>
  </si>
  <si>
    <r>
      <rPr>
        <sz val="9"/>
        <color indexed="8"/>
        <rFont val="Times New Roman"/>
        <family val="1"/>
      </rPr>
      <t xml:space="preserve">    </t>
    </r>
    <r>
      <rPr>
        <sz val="9"/>
        <color indexed="8"/>
        <rFont val="宋体"/>
        <family val="3"/>
        <charset val="134"/>
      </rPr>
      <t>国有企业退休人员社会化管理补助支出</t>
    </r>
  </si>
  <si>
    <r>
      <rPr>
        <sz val="9"/>
        <color indexed="8"/>
        <rFont val="Times New Roman"/>
        <family val="1"/>
      </rPr>
      <t xml:space="preserve">    </t>
    </r>
    <r>
      <rPr>
        <sz val="9"/>
        <color indexed="8"/>
        <rFont val="宋体"/>
        <family val="3"/>
        <charset val="134"/>
      </rPr>
      <t>农林牧渔企业利润收入_x000D_</t>
    </r>
  </si>
  <si>
    <r>
      <rPr>
        <sz val="9"/>
        <color indexed="8"/>
        <rFont val="Times New Roman"/>
        <family val="1"/>
      </rPr>
      <t xml:space="preserve">    </t>
    </r>
    <r>
      <rPr>
        <sz val="9"/>
        <color indexed="8"/>
        <rFont val="宋体"/>
        <family val="3"/>
        <charset val="134"/>
      </rPr>
      <t>国有企业改革成本支出</t>
    </r>
  </si>
  <si>
    <r>
      <rPr>
        <sz val="9"/>
        <color indexed="8"/>
        <rFont val="Times New Roman"/>
        <family val="1"/>
      </rPr>
      <t xml:space="preserve">    </t>
    </r>
    <r>
      <rPr>
        <sz val="9"/>
        <color indexed="8"/>
        <rFont val="宋体"/>
        <family val="3"/>
        <charset val="134"/>
      </rPr>
      <t>转制科研院所利润收入_x000D_</t>
    </r>
  </si>
  <si>
    <r>
      <rPr>
        <sz val="9"/>
        <color indexed="8"/>
        <rFont val="Times New Roman"/>
        <family val="1"/>
      </rPr>
      <t xml:space="preserve">    </t>
    </r>
    <r>
      <rPr>
        <sz val="9"/>
        <color indexed="8"/>
        <rFont val="宋体"/>
        <family val="3"/>
        <charset val="134"/>
      </rPr>
      <t>其他解决历史遗留问题及改革成本支出</t>
    </r>
  </si>
  <si>
    <r>
      <rPr>
        <sz val="9"/>
        <color indexed="8"/>
        <rFont val="Times New Roman"/>
        <family val="1"/>
      </rPr>
      <t xml:space="preserve">    </t>
    </r>
    <r>
      <rPr>
        <sz val="9"/>
        <color indexed="8"/>
        <rFont val="宋体"/>
        <family val="3"/>
        <charset val="134"/>
      </rPr>
      <t>地质勘查企业利润收</t>
    </r>
  </si>
  <si>
    <r>
      <rPr>
        <sz val="9"/>
        <color indexed="8"/>
        <rFont val="Times New Roman"/>
        <family val="1"/>
      </rPr>
      <t xml:space="preserve">  </t>
    </r>
    <r>
      <rPr>
        <sz val="9"/>
        <color indexed="8"/>
        <rFont val="宋体"/>
        <family val="3"/>
        <charset val="134"/>
      </rPr>
      <t>国有企业资本金注入</t>
    </r>
  </si>
  <si>
    <r>
      <rPr>
        <sz val="9"/>
        <color indexed="8"/>
        <rFont val="Times New Roman"/>
        <family val="1"/>
      </rPr>
      <t xml:space="preserve">    </t>
    </r>
    <r>
      <rPr>
        <sz val="9"/>
        <color indexed="8"/>
        <rFont val="宋体"/>
        <family val="3"/>
        <charset val="134"/>
      </rPr>
      <t>教育文化广播企业利润收入_x000D_</t>
    </r>
  </si>
  <si>
    <r>
      <rPr>
        <sz val="9"/>
        <color indexed="8"/>
        <rFont val="Times New Roman"/>
        <family val="1"/>
      </rPr>
      <t xml:space="preserve">    </t>
    </r>
    <r>
      <rPr>
        <sz val="9"/>
        <color indexed="8"/>
        <rFont val="宋体"/>
        <family val="3"/>
        <charset val="134"/>
      </rPr>
      <t>国有经济结构调整支出</t>
    </r>
  </si>
  <si>
    <r>
      <rPr>
        <sz val="9"/>
        <color indexed="8"/>
        <rFont val="Times New Roman"/>
        <family val="1"/>
      </rPr>
      <t xml:space="preserve">    </t>
    </r>
    <r>
      <rPr>
        <sz val="9"/>
        <color indexed="8"/>
        <rFont val="宋体"/>
        <family val="3"/>
        <charset val="134"/>
      </rPr>
      <t>科学研究企业利润收入_x000D_</t>
    </r>
  </si>
  <si>
    <r>
      <rPr>
        <sz val="9"/>
        <color indexed="8"/>
        <rFont val="Times New Roman"/>
        <family val="1"/>
      </rPr>
      <t xml:space="preserve">    </t>
    </r>
    <r>
      <rPr>
        <sz val="9"/>
        <color indexed="8"/>
        <rFont val="宋体"/>
        <family val="3"/>
        <charset val="134"/>
      </rPr>
      <t>公益性设施投资支出</t>
    </r>
  </si>
  <si>
    <r>
      <rPr>
        <sz val="9"/>
        <color indexed="8"/>
        <rFont val="Times New Roman"/>
        <family val="1"/>
      </rPr>
      <t xml:space="preserve">    </t>
    </r>
    <r>
      <rPr>
        <sz val="9"/>
        <color indexed="8"/>
        <rFont val="宋体"/>
        <family val="3"/>
        <charset val="134"/>
      </rPr>
      <t>机关社团所属企业利润收入_x000D_</t>
    </r>
  </si>
  <si>
    <r>
      <rPr>
        <sz val="9"/>
        <color indexed="8"/>
        <rFont val="Times New Roman"/>
        <family val="1"/>
      </rPr>
      <t xml:space="preserve">    </t>
    </r>
    <r>
      <rPr>
        <sz val="9"/>
        <color indexed="8"/>
        <rFont val="宋体"/>
        <family val="3"/>
        <charset val="134"/>
      </rPr>
      <t>前瞻性战略性产业发展支出</t>
    </r>
  </si>
  <si>
    <r>
      <rPr>
        <sz val="9"/>
        <color indexed="8"/>
        <rFont val="Times New Roman"/>
        <family val="1"/>
      </rPr>
      <t xml:space="preserve">    </t>
    </r>
    <r>
      <rPr>
        <sz val="9"/>
        <color indexed="8"/>
        <rFont val="宋体"/>
        <family val="3"/>
        <charset val="134"/>
      </rPr>
      <t>其他国有资本经营预算企业利润收入_x000D_</t>
    </r>
  </si>
  <si>
    <r>
      <rPr>
        <sz val="9"/>
        <color indexed="8"/>
        <rFont val="Times New Roman"/>
        <family val="1"/>
      </rPr>
      <t xml:space="preserve">    </t>
    </r>
    <r>
      <rPr>
        <sz val="9"/>
        <color indexed="8"/>
        <rFont val="宋体"/>
        <family val="3"/>
        <charset val="134"/>
      </rPr>
      <t>其他国有企业资本资本金注入</t>
    </r>
  </si>
  <si>
    <r>
      <rPr>
        <sz val="9"/>
        <color indexed="8"/>
        <rFont val="Times New Roman"/>
        <family val="1"/>
      </rPr>
      <t xml:space="preserve">  </t>
    </r>
    <r>
      <rPr>
        <sz val="9"/>
        <color indexed="8"/>
        <rFont val="宋体"/>
        <family val="3"/>
        <charset val="134"/>
      </rPr>
      <t>股利、股息收入</t>
    </r>
  </si>
  <si>
    <r>
      <rPr>
        <sz val="9"/>
        <color indexed="8"/>
        <rFont val="Times New Roman"/>
        <family val="1"/>
      </rPr>
      <t xml:space="preserve">  </t>
    </r>
    <r>
      <rPr>
        <sz val="9"/>
        <color indexed="8"/>
        <rFont val="宋体"/>
        <family val="3"/>
        <charset val="134"/>
      </rPr>
      <t>国有企业政策性补贴</t>
    </r>
  </si>
  <si>
    <r>
      <rPr>
        <sz val="9"/>
        <color indexed="8"/>
        <rFont val="Times New Roman"/>
        <family val="1"/>
      </rPr>
      <t xml:space="preserve">    </t>
    </r>
    <r>
      <rPr>
        <sz val="9"/>
        <color indexed="8"/>
        <rFont val="宋体"/>
        <family val="3"/>
        <charset val="134"/>
      </rPr>
      <t>国有控股公司股利、股息收入</t>
    </r>
  </si>
  <si>
    <r>
      <rPr>
        <sz val="9"/>
        <color indexed="8"/>
        <rFont val="Times New Roman"/>
        <family val="1"/>
      </rPr>
      <t xml:space="preserve">    </t>
    </r>
    <r>
      <rPr>
        <sz val="9"/>
        <color indexed="8"/>
        <rFont val="宋体"/>
        <family val="3"/>
        <charset val="134"/>
      </rPr>
      <t>国有企业政策性补贴</t>
    </r>
  </si>
  <si>
    <r>
      <rPr>
        <sz val="9"/>
        <color indexed="8"/>
        <rFont val="Times New Roman"/>
        <family val="1"/>
      </rPr>
      <t xml:space="preserve">    </t>
    </r>
    <r>
      <rPr>
        <sz val="9"/>
        <color indexed="8"/>
        <rFont val="宋体"/>
        <family val="3"/>
        <charset val="134"/>
      </rPr>
      <t>国有参股公司股利、股息收入_x000D_</t>
    </r>
  </si>
  <si>
    <r>
      <rPr>
        <sz val="9"/>
        <color indexed="8"/>
        <rFont val="Times New Roman"/>
        <family val="1"/>
      </rPr>
      <t xml:space="preserve">  </t>
    </r>
    <r>
      <rPr>
        <sz val="9"/>
        <color indexed="8"/>
        <rFont val="宋体"/>
        <family val="3"/>
        <charset val="134"/>
      </rPr>
      <t>金融国有资本经营预算支出</t>
    </r>
  </si>
  <si>
    <r>
      <rPr>
        <sz val="9"/>
        <color indexed="8"/>
        <rFont val="Times New Roman"/>
        <family val="1"/>
      </rPr>
      <t xml:space="preserve">    </t>
    </r>
    <r>
      <rPr>
        <sz val="9"/>
        <color indexed="8"/>
        <rFont val="宋体"/>
        <family val="3"/>
        <charset val="134"/>
      </rPr>
      <t>金融企业股利、股息收入（国资预算）</t>
    </r>
  </si>
  <si>
    <r>
      <rPr>
        <sz val="9"/>
        <color indexed="8"/>
        <rFont val="Times New Roman"/>
        <family val="1"/>
      </rPr>
      <t xml:space="preserve">    </t>
    </r>
    <r>
      <rPr>
        <sz val="9"/>
        <color indexed="8"/>
        <rFont val="宋体"/>
        <family val="3"/>
        <charset val="134"/>
      </rPr>
      <t>资本性支出</t>
    </r>
  </si>
  <si>
    <r>
      <rPr>
        <sz val="9"/>
        <color indexed="8"/>
        <rFont val="Times New Roman"/>
        <family val="1"/>
      </rPr>
      <t xml:space="preserve">    </t>
    </r>
    <r>
      <rPr>
        <sz val="9"/>
        <color indexed="8"/>
        <rFont val="宋体"/>
        <family val="3"/>
        <charset val="134"/>
      </rPr>
      <t>其他国有资本经营预算企业股利、股息收入_x000D_</t>
    </r>
  </si>
  <si>
    <r>
      <rPr>
        <sz val="9"/>
        <color indexed="8"/>
        <rFont val="Times New Roman"/>
        <family val="1"/>
      </rPr>
      <t xml:space="preserve">    </t>
    </r>
    <r>
      <rPr>
        <sz val="9"/>
        <color indexed="8"/>
        <rFont val="宋体"/>
        <family val="3"/>
        <charset val="134"/>
      </rPr>
      <t>改革性支出</t>
    </r>
  </si>
  <si>
    <r>
      <rPr>
        <sz val="9"/>
        <color indexed="8"/>
        <rFont val="Times New Roman"/>
        <family val="1"/>
      </rPr>
      <t xml:space="preserve">  </t>
    </r>
    <r>
      <rPr>
        <sz val="9"/>
        <color indexed="8"/>
        <rFont val="宋体"/>
        <family val="3"/>
        <charset val="134"/>
      </rPr>
      <t>产权转让收入</t>
    </r>
  </si>
  <si>
    <r>
      <rPr>
        <sz val="9"/>
        <color indexed="8"/>
        <rFont val="Times New Roman"/>
        <family val="1"/>
      </rPr>
      <t xml:space="preserve">  </t>
    </r>
    <r>
      <rPr>
        <sz val="9"/>
        <color indexed="8"/>
        <rFont val="宋体"/>
        <family val="3"/>
        <charset val="134"/>
      </rPr>
      <t>其他国有资本经营预算支出</t>
    </r>
  </si>
  <si>
    <r>
      <rPr>
        <sz val="9"/>
        <color indexed="8"/>
        <rFont val="Times New Roman"/>
        <family val="1"/>
      </rPr>
      <t xml:space="preserve">  </t>
    </r>
    <r>
      <rPr>
        <sz val="9"/>
        <color indexed="8"/>
        <rFont val="宋体"/>
        <family val="3"/>
        <charset val="134"/>
      </rPr>
      <t>清算收入</t>
    </r>
  </si>
  <si>
    <r>
      <rPr>
        <sz val="9"/>
        <color indexed="8"/>
        <rFont val="Times New Roman"/>
        <family val="1"/>
      </rPr>
      <t xml:space="preserve">    </t>
    </r>
    <r>
      <rPr>
        <sz val="9"/>
        <color indexed="8"/>
        <rFont val="宋体"/>
        <family val="3"/>
        <charset val="134"/>
      </rPr>
      <t>其他国有资本经营预算支出</t>
    </r>
  </si>
  <si>
    <r>
      <rPr>
        <sz val="9"/>
        <color indexed="8"/>
        <rFont val="Times New Roman"/>
        <family val="1"/>
      </rPr>
      <t xml:space="preserve">  </t>
    </r>
    <r>
      <rPr>
        <sz val="9"/>
        <color indexed="8"/>
        <rFont val="宋体"/>
        <family val="3"/>
        <charset val="134"/>
      </rPr>
      <t>其他国有资本经营预算收入</t>
    </r>
  </si>
  <si>
    <r>
      <rPr>
        <sz val="9"/>
        <color indexed="8"/>
        <rFont val="Times New Roman"/>
        <family val="1"/>
      </rPr>
      <t xml:space="preserve">   </t>
    </r>
    <r>
      <rPr>
        <sz val="9"/>
        <color indexed="8"/>
        <rFont val="宋体"/>
        <family val="3"/>
        <charset val="134"/>
      </rPr>
      <t>上年结转收入</t>
    </r>
  </si>
  <si>
    <r>
      <rPr>
        <sz val="9"/>
        <color indexed="8"/>
        <rFont val="Times New Roman"/>
        <family val="1"/>
      </rPr>
      <t xml:space="preserve">  </t>
    </r>
    <r>
      <rPr>
        <sz val="9"/>
        <color indexed="8"/>
        <rFont val="宋体"/>
        <family val="3"/>
        <charset val="134"/>
      </rPr>
      <t>结转下年支出</t>
    </r>
  </si>
  <si>
    <r>
      <rPr>
        <sz val="9"/>
        <color indexed="8"/>
        <rFont val="Times New Roman"/>
        <family val="1"/>
      </rPr>
      <t xml:space="preserve">   </t>
    </r>
    <r>
      <rPr>
        <sz val="9"/>
        <color indexed="8"/>
        <rFont val="宋体"/>
        <family val="3"/>
        <charset val="134"/>
      </rPr>
      <t>国有资本经营预算转移支付收入</t>
    </r>
  </si>
  <si>
    <r>
      <rPr>
        <sz val="9"/>
        <color indexed="8"/>
        <rFont val="Times New Roman"/>
        <family val="1"/>
      </rPr>
      <t xml:space="preserve">  </t>
    </r>
    <r>
      <rPr>
        <sz val="9"/>
        <color indexed="8"/>
        <rFont val="宋体"/>
        <family val="3"/>
        <charset val="134"/>
      </rPr>
      <t>调出资金</t>
    </r>
  </si>
  <si>
    <r>
      <rPr>
        <sz val="9"/>
        <color indexed="8"/>
        <rFont val="Times New Roman"/>
        <family val="1"/>
      </rPr>
      <t xml:space="preserve">  </t>
    </r>
    <r>
      <rPr>
        <sz val="9"/>
        <color indexed="8"/>
        <rFont val="宋体"/>
        <family val="3"/>
        <charset val="134"/>
      </rPr>
      <t>国有资本经营预算转移支付</t>
    </r>
  </si>
  <si>
    <r>
      <rPr>
        <b/>
        <sz val="9"/>
        <color indexed="8"/>
        <rFont val="宋体"/>
        <family val="3"/>
        <charset val="134"/>
      </rPr>
      <t>收入总计</t>
    </r>
  </si>
  <si>
    <r>
      <rPr>
        <b/>
        <sz val="9"/>
        <color indexed="8"/>
        <rFont val="宋体"/>
        <family val="3"/>
        <charset val="134"/>
      </rPr>
      <t>支出总计</t>
    </r>
  </si>
  <si>
    <r>
      <rPr>
        <sz val="18"/>
        <rFont val="方正小标宋简体"/>
        <family val="3"/>
        <charset val="134"/>
      </rPr>
      <t>富民县</t>
    </r>
    <r>
      <rPr>
        <sz val="18"/>
        <rFont val="Times New Roman"/>
        <family val="1"/>
      </rPr>
      <t>2025</t>
    </r>
    <r>
      <rPr>
        <sz val="18"/>
        <rFont val="方正小标宋简体"/>
        <family val="3"/>
        <charset val="134"/>
      </rPr>
      <t>年社会保险基金收支执行情况表</t>
    </r>
  </si>
  <si>
    <r>
      <rPr>
        <sz val="9"/>
        <color indexed="8"/>
        <rFont val="宋体"/>
        <family val="3"/>
        <charset val="134"/>
      </rPr>
      <t>表六</t>
    </r>
  </si>
  <si>
    <r>
      <rPr>
        <b/>
        <sz val="9"/>
        <rFont val="宋体"/>
        <family val="3"/>
        <charset val="134"/>
      </rPr>
      <t>收</t>
    </r>
    <r>
      <rPr>
        <b/>
        <sz val="9"/>
        <rFont val="Times New Roman"/>
        <family val="1"/>
      </rPr>
      <t xml:space="preserve">          </t>
    </r>
    <r>
      <rPr>
        <b/>
        <sz val="9"/>
        <rFont val="宋体"/>
        <family val="3"/>
        <charset val="134"/>
      </rPr>
      <t>入</t>
    </r>
  </si>
  <si>
    <r>
      <rPr>
        <b/>
        <sz val="9"/>
        <rFont val="宋体"/>
        <family val="3"/>
        <charset val="134"/>
      </rPr>
      <t>支</t>
    </r>
    <r>
      <rPr>
        <b/>
        <sz val="9"/>
        <rFont val="Times New Roman"/>
        <family val="1"/>
      </rPr>
      <t xml:space="preserve">          </t>
    </r>
    <r>
      <rPr>
        <b/>
        <sz val="9"/>
        <rFont val="宋体"/>
        <family val="3"/>
        <charset val="134"/>
      </rPr>
      <t>出</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</si>
  <si>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</si>
  <si>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</si>
  <si>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宋体"/>
        <family val="3"/>
        <charset val="134"/>
      </rPr>
      <t>一、企业职工基本养老保险基金收入</t>
    </r>
  </si>
  <si>
    <r>
      <rPr>
        <b/>
        <sz val="9"/>
        <color indexed="8"/>
        <rFont val="宋体"/>
        <family val="3"/>
        <charset val="134"/>
      </rPr>
      <t>一、企业职工基本养老保险基金支出</t>
    </r>
  </si>
  <si>
    <r>
      <rPr>
        <sz val="9"/>
        <color indexed="8"/>
        <rFont val="Times New Roman"/>
        <family val="1"/>
      </rPr>
      <t xml:space="preserve">    </t>
    </r>
    <r>
      <rPr>
        <sz val="9"/>
        <color indexed="8"/>
        <rFont val="宋体"/>
        <family val="3"/>
        <charset val="134"/>
      </rPr>
      <t>其中：保险费收入</t>
    </r>
  </si>
  <si>
    <r>
      <rPr>
        <sz val="9"/>
        <color indexed="8"/>
        <rFont val="Times New Roman"/>
        <family val="1"/>
      </rPr>
      <t xml:space="preserve">    </t>
    </r>
    <r>
      <rPr>
        <sz val="9"/>
        <color indexed="8"/>
        <rFont val="宋体"/>
        <family val="3"/>
        <charset val="134"/>
      </rPr>
      <t>其中：待遇支出</t>
    </r>
  </si>
  <si>
    <r>
      <rPr>
        <sz val="9"/>
        <color indexed="8"/>
        <rFont val="Times New Roman"/>
        <family val="1"/>
      </rPr>
      <t xml:space="preserve">          </t>
    </r>
    <r>
      <rPr>
        <sz val="9"/>
        <color indexed="8"/>
        <rFont val="宋体"/>
        <family val="3"/>
        <charset val="134"/>
      </rPr>
      <t>利息收入</t>
    </r>
  </si>
  <si>
    <r>
      <rPr>
        <sz val="9"/>
        <color indexed="8"/>
        <rFont val="Times New Roman"/>
        <family val="1"/>
      </rPr>
      <t xml:space="preserve">          </t>
    </r>
    <r>
      <rPr>
        <sz val="9"/>
        <color indexed="8"/>
        <rFont val="宋体"/>
        <family val="3"/>
        <charset val="134"/>
      </rPr>
      <t>财政补贴收入</t>
    </r>
  </si>
  <si>
    <r>
      <rPr>
        <b/>
        <sz val="9"/>
        <color indexed="8"/>
        <rFont val="宋体"/>
        <family val="3"/>
        <charset val="134"/>
      </rPr>
      <t>二、城乡居民基本养老保险基金收入</t>
    </r>
  </si>
  <si>
    <r>
      <rPr>
        <b/>
        <sz val="9"/>
        <color indexed="8"/>
        <rFont val="宋体"/>
        <family val="3"/>
        <charset val="134"/>
      </rPr>
      <t>二、城乡居民基本养老保险基金支出</t>
    </r>
  </si>
  <si>
    <r>
      <rPr>
        <b/>
        <sz val="9"/>
        <color indexed="8"/>
        <rFont val="宋体"/>
        <family val="3"/>
        <charset val="134"/>
      </rPr>
      <t>三、机关事业单位基本养老保险基金收入</t>
    </r>
  </si>
  <si>
    <r>
      <rPr>
        <b/>
        <sz val="9"/>
        <color indexed="8"/>
        <rFont val="宋体"/>
        <family val="3"/>
        <charset val="134"/>
      </rPr>
      <t>三、机关事业单位基本养老保险基金支出</t>
    </r>
  </si>
  <si>
    <r>
      <rPr>
        <sz val="9"/>
        <color indexed="8"/>
        <rFont val="Times New Roman"/>
        <family val="1"/>
      </rPr>
      <t xml:space="preserve">        </t>
    </r>
    <r>
      <rPr>
        <sz val="9"/>
        <color indexed="8"/>
        <rFont val="宋体"/>
        <family val="3"/>
        <charset val="134"/>
      </rPr>
      <t>转移支出</t>
    </r>
  </si>
  <si>
    <t xml:space="preserve">        其他支出</t>
  </si>
  <si>
    <r>
      <rPr>
        <b/>
        <sz val="9"/>
        <color indexed="8"/>
        <rFont val="宋体"/>
        <family val="3"/>
        <charset val="134"/>
      </rPr>
      <t>四、城镇职工基本医疗保险基金收入</t>
    </r>
  </si>
  <si>
    <r>
      <rPr>
        <b/>
        <sz val="9"/>
        <color indexed="8"/>
        <rFont val="宋体"/>
        <family val="3"/>
        <charset val="134"/>
      </rPr>
      <t>四、城镇职工基本医疗保险基金支出</t>
    </r>
  </si>
  <si>
    <r>
      <rPr>
        <b/>
        <sz val="9"/>
        <color indexed="8"/>
        <rFont val="宋体"/>
        <family val="3"/>
        <charset val="134"/>
      </rPr>
      <t>五、城乡居民基本医疗保险基金收入</t>
    </r>
  </si>
  <si>
    <r>
      <rPr>
        <b/>
        <sz val="9"/>
        <color indexed="8"/>
        <rFont val="宋体"/>
        <family val="3"/>
        <charset val="134"/>
      </rPr>
      <t>五、城乡居民基本医疗保险基金支出</t>
    </r>
  </si>
  <si>
    <r>
      <rPr>
        <b/>
        <sz val="9"/>
        <color indexed="8"/>
        <rFont val="宋体"/>
        <family val="3"/>
        <charset val="134"/>
      </rPr>
      <t>六、工伤保险基金收入</t>
    </r>
  </si>
  <si>
    <r>
      <rPr>
        <b/>
        <sz val="9"/>
        <color indexed="8"/>
        <rFont val="宋体"/>
        <family val="3"/>
        <charset val="134"/>
      </rPr>
      <t>六、工伤保险基金支出</t>
    </r>
  </si>
  <si>
    <r>
      <rPr>
        <b/>
        <sz val="9"/>
        <color indexed="8"/>
        <rFont val="宋体"/>
        <family val="3"/>
        <charset val="134"/>
      </rPr>
      <t>七、失业保险基金收入</t>
    </r>
  </si>
  <si>
    <r>
      <rPr>
        <b/>
        <sz val="9"/>
        <color indexed="8"/>
        <rFont val="宋体"/>
        <family val="3"/>
        <charset val="134"/>
      </rPr>
      <t>七、失业保险基金支出</t>
    </r>
  </si>
  <si>
    <r>
      <rPr>
        <b/>
        <sz val="9"/>
        <color indexed="8"/>
        <rFont val="宋体"/>
        <family val="3"/>
        <charset val="134"/>
      </rPr>
      <t>八、生育保险基金收入</t>
    </r>
  </si>
  <si>
    <r>
      <rPr>
        <b/>
        <sz val="9"/>
        <color indexed="8"/>
        <rFont val="宋体"/>
        <family val="3"/>
        <charset val="134"/>
      </rPr>
      <t>八、生育保险基金支出</t>
    </r>
  </si>
  <si>
    <r>
      <rPr>
        <b/>
        <sz val="9"/>
        <color indexed="8"/>
        <rFont val="宋体"/>
        <family val="3"/>
        <charset val="134"/>
      </rPr>
      <t>收入小计</t>
    </r>
  </si>
  <si>
    <r>
      <rPr>
        <b/>
        <sz val="9"/>
        <color indexed="8"/>
        <rFont val="宋体"/>
        <family val="3"/>
        <charset val="134"/>
      </rPr>
      <t>支出小计</t>
    </r>
  </si>
  <si>
    <r>
      <rPr>
        <sz val="9"/>
        <color indexed="8"/>
        <rFont val="Times New Roman"/>
        <family val="1"/>
      </rPr>
      <t xml:space="preserve">  </t>
    </r>
    <r>
      <rPr>
        <sz val="9"/>
        <color indexed="8"/>
        <rFont val="宋体"/>
        <family val="3"/>
        <charset val="134"/>
      </rPr>
      <t>其中：保险费收入</t>
    </r>
  </si>
  <si>
    <r>
      <rPr>
        <sz val="9"/>
        <color indexed="8"/>
        <rFont val="Times New Roman"/>
        <family val="1"/>
      </rPr>
      <t xml:space="preserve">    </t>
    </r>
    <r>
      <rPr>
        <sz val="9"/>
        <color indexed="8"/>
        <rFont val="宋体"/>
        <family val="3"/>
        <charset val="134"/>
      </rPr>
      <t>其中：社会保险待遇支出</t>
    </r>
  </si>
  <si>
    <r>
      <rPr>
        <sz val="9"/>
        <color indexed="8"/>
        <rFont val="Times New Roman"/>
        <family val="1"/>
      </rPr>
      <t xml:space="preserve">        </t>
    </r>
    <r>
      <rPr>
        <sz val="9"/>
        <color indexed="8"/>
        <rFont val="宋体"/>
        <family val="3"/>
        <charset val="134"/>
      </rPr>
      <t>利息收入</t>
    </r>
  </si>
  <si>
    <r>
      <rPr>
        <sz val="9"/>
        <color indexed="8"/>
        <rFont val="Times New Roman"/>
        <family val="1"/>
      </rPr>
      <t xml:space="preserve">        </t>
    </r>
    <r>
      <rPr>
        <sz val="9"/>
        <color indexed="8"/>
        <rFont val="宋体"/>
        <family val="3"/>
        <charset val="134"/>
      </rPr>
      <t>财政补贴收入</t>
    </r>
  </si>
  <si>
    <r>
      <rPr>
        <b/>
        <sz val="9"/>
        <color indexed="8"/>
        <rFont val="宋体"/>
        <family val="3"/>
        <charset val="134"/>
      </rPr>
      <t>上级补助收入</t>
    </r>
  </si>
  <si>
    <r>
      <rPr>
        <b/>
        <sz val="9"/>
        <color indexed="8"/>
        <rFont val="宋体"/>
        <family val="3"/>
        <charset val="134"/>
      </rPr>
      <t>上解上级支出</t>
    </r>
  </si>
  <si>
    <r>
      <rPr>
        <b/>
        <sz val="9"/>
        <color indexed="8"/>
        <rFont val="宋体"/>
        <family val="3"/>
        <charset val="134"/>
      </rPr>
      <t>上年结余</t>
    </r>
  </si>
  <si>
    <r>
      <rPr>
        <b/>
        <sz val="9"/>
        <rFont val="宋体"/>
        <family val="3"/>
        <charset val="134"/>
      </rPr>
      <t>年终结余</t>
    </r>
  </si>
  <si>
    <r>
      <rPr>
        <b/>
        <sz val="10"/>
        <color indexed="8"/>
        <rFont val="宋体"/>
        <family val="3"/>
        <charset val="134"/>
      </rPr>
      <t>收入合计</t>
    </r>
  </si>
  <si>
    <r>
      <rPr>
        <b/>
        <sz val="10"/>
        <color indexed="8"/>
        <rFont val="宋体"/>
        <family val="3"/>
        <charset val="134"/>
      </rPr>
      <t>支出合计</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</si>
  <si>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年社会保险基金结余执行情况表</t>
    </r>
  </si>
  <si>
    <r>
      <rPr>
        <sz val="9"/>
        <color indexed="8"/>
        <rFont val="宋体"/>
        <family val="3"/>
        <charset val="134"/>
      </rPr>
      <t>表七</t>
    </r>
  </si>
  <si>
    <r>
      <rPr>
        <b/>
        <sz val="9"/>
        <rFont val="宋体"/>
        <family val="3"/>
        <charset val="134"/>
      </rPr>
      <t>计提职业技能提升行动资金</t>
    </r>
  </si>
  <si>
    <r>
      <rPr>
        <b/>
        <sz val="9"/>
        <color indexed="8"/>
        <rFont val="宋体"/>
        <family val="3"/>
        <charset val="134"/>
      </rPr>
      <t>一、企业职工基本养老保险基金本年收支结余</t>
    </r>
  </si>
  <si>
    <r>
      <rPr>
        <sz val="9"/>
        <color indexed="8"/>
        <rFont val="Times New Roman"/>
        <family val="1"/>
      </rPr>
      <t xml:space="preserve">    </t>
    </r>
    <r>
      <rPr>
        <sz val="9"/>
        <color indexed="8"/>
        <rFont val="宋体"/>
        <family val="3"/>
        <charset val="134"/>
      </rPr>
      <t>企业职工基本养老保险基金年末滚存结余</t>
    </r>
  </si>
  <si>
    <r>
      <rPr>
        <b/>
        <sz val="9"/>
        <color indexed="8"/>
        <rFont val="宋体"/>
        <family val="3"/>
        <charset val="134"/>
      </rPr>
      <t>二、城乡居民基本养老保险基金本年收支结余</t>
    </r>
  </si>
  <si>
    <r>
      <rPr>
        <sz val="9"/>
        <color indexed="8"/>
        <rFont val="Times New Roman"/>
        <family val="1"/>
      </rPr>
      <t xml:space="preserve">    </t>
    </r>
    <r>
      <rPr>
        <sz val="9"/>
        <color indexed="8"/>
        <rFont val="宋体"/>
        <family val="3"/>
        <charset val="134"/>
      </rPr>
      <t>居民社会养老保险基金年末滚存结余</t>
    </r>
  </si>
  <si>
    <r>
      <rPr>
        <b/>
        <sz val="9"/>
        <color indexed="8"/>
        <rFont val="宋体"/>
        <family val="3"/>
        <charset val="134"/>
      </rPr>
      <t>三、机关事业单位基本养老保险基金本年收支结余</t>
    </r>
  </si>
  <si>
    <r>
      <rPr>
        <sz val="9"/>
        <color indexed="8"/>
        <rFont val="Times New Roman"/>
        <family val="1"/>
      </rPr>
      <t xml:space="preserve">    </t>
    </r>
    <r>
      <rPr>
        <sz val="9"/>
        <color indexed="8"/>
        <rFont val="宋体"/>
        <family val="3"/>
        <charset val="134"/>
      </rPr>
      <t>机关事业单位基本养老保险基金年末滚存结余</t>
    </r>
  </si>
  <si>
    <r>
      <rPr>
        <b/>
        <sz val="9"/>
        <color indexed="8"/>
        <rFont val="宋体"/>
        <family val="3"/>
        <charset val="134"/>
      </rPr>
      <t>四、城镇职工基本医疗保险基金本年收支结余</t>
    </r>
  </si>
  <si>
    <r>
      <rPr>
        <sz val="9"/>
        <color indexed="8"/>
        <rFont val="Times New Roman"/>
        <family val="1"/>
      </rPr>
      <t xml:space="preserve">    </t>
    </r>
    <r>
      <rPr>
        <sz val="9"/>
        <color indexed="8"/>
        <rFont val="宋体"/>
        <family val="3"/>
        <charset val="134"/>
      </rPr>
      <t>城镇职工基本医疗保险基金年末滚存结余</t>
    </r>
  </si>
  <si>
    <r>
      <rPr>
        <b/>
        <sz val="9"/>
        <color indexed="8"/>
        <rFont val="宋体"/>
        <family val="3"/>
        <charset val="134"/>
      </rPr>
      <t>五、城乡居民基本医疗保险基金本年收支结余</t>
    </r>
  </si>
  <si>
    <r>
      <rPr>
        <sz val="9"/>
        <color indexed="8"/>
        <rFont val="Times New Roman"/>
        <family val="1"/>
      </rPr>
      <t xml:space="preserve">    </t>
    </r>
    <r>
      <rPr>
        <sz val="9"/>
        <color indexed="8"/>
        <rFont val="宋体"/>
        <family val="3"/>
        <charset val="134"/>
      </rPr>
      <t>居民基本医疗保险基金年末滚存结余</t>
    </r>
  </si>
  <si>
    <r>
      <rPr>
        <b/>
        <sz val="9"/>
        <color indexed="8"/>
        <rFont val="宋体"/>
        <family val="3"/>
        <charset val="134"/>
      </rPr>
      <t>六、工伤保险基金本年收支结余</t>
    </r>
  </si>
  <si>
    <r>
      <rPr>
        <sz val="9"/>
        <color indexed="8"/>
        <rFont val="Times New Roman"/>
        <family val="1"/>
      </rPr>
      <t xml:space="preserve">    </t>
    </r>
    <r>
      <rPr>
        <sz val="9"/>
        <color indexed="8"/>
        <rFont val="宋体"/>
        <family val="3"/>
        <charset val="134"/>
      </rPr>
      <t>工伤保险基金年末滚存结余</t>
    </r>
  </si>
  <si>
    <r>
      <rPr>
        <b/>
        <sz val="9"/>
        <color indexed="8"/>
        <rFont val="宋体"/>
        <family val="3"/>
        <charset val="134"/>
      </rPr>
      <t>七、失业保险基金本年收支结余</t>
    </r>
  </si>
  <si>
    <r>
      <rPr>
        <sz val="9"/>
        <color indexed="8"/>
        <rFont val="Times New Roman"/>
        <family val="1"/>
      </rPr>
      <t xml:space="preserve">    </t>
    </r>
    <r>
      <rPr>
        <sz val="9"/>
        <color indexed="8"/>
        <rFont val="宋体"/>
        <family val="3"/>
        <charset val="134"/>
      </rPr>
      <t>失业保险基金年末滚存结余</t>
    </r>
  </si>
  <si>
    <r>
      <rPr>
        <b/>
        <sz val="9"/>
        <color indexed="8"/>
        <rFont val="宋体"/>
        <family val="3"/>
        <charset val="134"/>
      </rPr>
      <t>八、生育保险基金本年收支结余</t>
    </r>
    <r>
      <rPr>
        <b/>
        <sz val="9"/>
        <color indexed="8"/>
        <rFont val="Times New Roman"/>
        <family val="1"/>
      </rPr>
      <t>(</t>
    </r>
    <r>
      <rPr>
        <b/>
        <sz val="9"/>
        <color indexed="8"/>
        <rFont val="宋体"/>
        <family val="3"/>
        <charset val="134"/>
      </rPr>
      <t>或缺口</t>
    </r>
    <r>
      <rPr>
        <b/>
        <sz val="9"/>
        <color indexed="8"/>
        <rFont val="Times New Roman"/>
        <family val="1"/>
      </rPr>
      <t>)</t>
    </r>
  </si>
  <si>
    <r>
      <rPr>
        <sz val="9"/>
        <color indexed="8"/>
        <rFont val="Times New Roman"/>
        <family val="1"/>
      </rPr>
      <t xml:space="preserve">    </t>
    </r>
    <r>
      <rPr>
        <sz val="9"/>
        <color indexed="8"/>
        <rFont val="宋体"/>
        <family val="3"/>
        <charset val="134"/>
      </rPr>
      <t>生育保险基金年末滚存结余</t>
    </r>
  </si>
  <si>
    <r>
      <rPr>
        <b/>
        <sz val="9"/>
        <color indexed="8"/>
        <rFont val="宋体"/>
        <family val="3"/>
        <charset val="134"/>
      </rPr>
      <t>本年收支结余合计</t>
    </r>
  </si>
  <si>
    <r>
      <rPr>
        <b/>
        <sz val="9"/>
        <color indexed="8"/>
        <rFont val="宋体"/>
        <family val="3"/>
        <charset val="134"/>
      </rPr>
      <t>年末滚存结余合计</t>
    </r>
  </si>
  <si>
    <r>
      <rPr>
        <sz val="9"/>
        <rFont val="宋体"/>
        <family val="3"/>
        <charset val="134"/>
      </rPr>
      <t>备注：收支结余</t>
    </r>
    <r>
      <rPr>
        <sz val="9"/>
        <rFont val="Times New Roman"/>
        <family val="1"/>
      </rPr>
      <t>=</t>
    </r>
    <r>
      <rPr>
        <sz val="9"/>
        <rFont val="宋体"/>
        <family val="3"/>
        <charset val="134"/>
      </rPr>
      <t>收入合计</t>
    </r>
    <r>
      <rPr>
        <sz val="9"/>
        <rFont val="Times New Roman"/>
        <family val="1"/>
      </rPr>
      <t>-</t>
    </r>
    <r>
      <rPr>
        <sz val="9"/>
        <rFont val="宋体"/>
        <family val="3"/>
        <charset val="134"/>
      </rPr>
      <t xml:space="preserve">支出合计
</t>
    </r>
    <r>
      <rPr>
        <sz val="9"/>
        <rFont val="Times New Roman"/>
        <family val="1"/>
      </rPr>
      <t xml:space="preserve">        </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</si>
  <si>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年一般公共预算收支简表</t>
    </r>
  </si>
  <si>
    <r>
      <rPr>
        <sz val="9"/>
        <color indexed="8"/>
        <rFont val="宋体"/>
        <family val="3"/>
        <charset val="134"/>
      </rPr>
      <t>表八</t>
    </r>
  </si>
  <si>
    <t xml:space="preserve">                               </t>
  </si>
  <si>
    <r>
      <rPr>
        <b/>
        <sz val="9"/>
        <color indexed="8"/>
        <rFont val="宋体"/>
        <family val="3"/>
        <charset val="134"/>
      </rPr>
      <t>收</t>
    </r>
    <r>
      <rPr>
        <b/>
        <sz val="9"/>
        <color indexed="8"/>
        <rFont val="Times New Roman"/>
        <family val="1"/>
      </rPr>
      <t xml:space="preserve">                 </t>
    </r>
    <r>
      <rPr>
        <b/>
        <sz val="9"/>
        <color indexed="8"/>
        <rFont val="宋体"/>
        <family val="3"/>
        <charset val="134"/>
      </rPr>
      <t>入</t>
    </r>
  </si>
  <si>
    <r>
      <rPr>
        <b/>
        <sz val="9"/>
        <color indexed="8"/>
        <rFont val="宋体"/>
        <family val="3"/>
        <charset val="134"/>
      </rPr>
      <t>支</t>
    </r>
    <r>
      <rPr>
        <b/>
        <sz val="9"/>
        <color indexed="8"/>
        <rFont val="Times New Roman"/>
        <family val="1"/>
      </rPr>
      <t xml:space="preserve">            </t>
    </r>
    <r>
      <rPr>
        <b/>
        <sz val="9"/>
        <color indexed="8"/>
        <rFont val="宋体"/>
        <family val="3"/>
        <charset val="134"/>
      </rPr>
      <t>出</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</si>
  <si>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</si>
  <si>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Times New Roman"/>
        <family val="1"/>
      </rPr>
      <t>2026</t>
    </r>
    <r>
      <rPr>
        <b/>
        <sz val="9"/>
        <color indexed="8"/>
        <rFont val="宋体"/>
        <family val="3"/>
        <charset val="134"/>
      </rPr>
      <t>年
预算数</t>
    </r>
  </si>
  <si>
    <r>
      <rPr>
        <b/>
        <sz val="9"/>
        <color indexed="8"/>
        <rFont val="宋体"/>
        <family val="3"/>
        <charset val="134"/>
      </rPr>
      <t>一、税收收入</t>
    </r>
  </si>
  <si>
    <r>
      <rPr>
        <sz val="9"/>
        <color indexed="8"/>
        <rFont val="宋体"/>
        <family val="3"/>
        <charset val="134"/>
      </rPr>
      <t>一般公共服务</t>
    </r>
  </si>
  <si>
    <r>
      <rPr>
        <sz val="9"/>
        <color indexed="8"/>
        <rFont val="Times New Roman"/>
        <family val="1"/>
      </rPr>
      <t xml:space="preserve">     </t>
    </r>
    <r>
      <rPr>
        <sz val="9"/>
        <color indexed="8"/>
        <rFont val="宋体"/>
        <family val="3"/>
        <charset val="134"/>
      </rPr>
      <t>增值税</t>
    </r>
  </si>
  <si>
    <r>
      <rPr>
        <sz val="9"/>
        <color indexed="8"/>
        <rFont val="宋体"/>
        <family val="3"/>
        <charset val="134"/>
      </rPr>
      <t>外交</t>
    </r>
  </si>
  <si>
    <r>
      <rPr>
        <sz val="9"/>
        <color indexed="8"/>
        <rFont val="Times New Roman"/>
        <family val="1"/>
      </rPr>
      <t xml:space="preserve">     </t>
    </r>
    <r>
      <rPr>
        <sz val="9"/>
        <color indexed="8"/>
        <rFont val="宋体"/>
        <family val="3"/>
        <charset val="134"/>
      </rPr>
      <t>企业所得税</t>
    </r>
  </si>
  <si>
    <r>
      <rPr>
        <sz val="9"/>
        <color indexed="8"/>
        <rFont val="宋体"/>
        <family val="3"/>
        <charset val="134"/>
      </rPr>
      <t>国防</t>
    </r>
  </si>
  <si>
    <r>
      <rPr>
        <sz val="9"/>
        <color indexed="8"/>
        <rFont val="Times New Roman"/>
        <family val="1"/>
      </rPr>
      <t xml:space="preserve">     </t>
    </r>
    <r>
      <rPr>
        <sz val="9"/>
        <color indexed="8"/>
        <rFont val="宋体"/>
        <family val="3"/>
        <charset val="134"/>
      </rPr>
      <t>企业所得税退税</t>
    </r>
  </si>
  <si>
    <r>
      <rPr>
        <sz val="9"/>
        <color indexed="8"/>
        <rFont val="宋体"/>
        <family val="3"/>
        <charset val="134"/>
      </rPr>
      <t>公共安全</t>
    </r>
  </si>
  <si>
    <r>
      <rPr>
        <sz val="9"/>
        <color indexed="8"/>
        <rFont val="Times New Roman"/>
        <family val="1"/>
      </rPr>
      <t xml:space="preserve">     </t>
    </r>
    <r>
      <rPr>
        <sz val="9"/>
        <color indexed="8"/>
        <rFont val="宋体"/>
        <family val="3"/>
        <charset val="134"/>
      </rPr>
      <t>个人所得税</t>
    </r>
  </si>
  <si>
    <r>
      <rPr>
        <sz val="9"/>
        <color indexed="8"/>
        <rFont val="宋体"/>
        <family val="3"/>
        <charset val="134"/>
      </rPr>
      <t>教育</t>
    </r>
  </si>
  <si>
    <r>
      <rPr>
        <sz val="9"/>
        <color indexed="8"/>
        <rFont val="Times New Roman"/>
        <family val="1"/>
      </rPr>
      <t xml:space="preserve">     </t>
    </r>
    <r>
      <rPr>
        <sz val="9"/>
        <color indexed="8"/>
        <rFont val="宋体"/>
        <family val="3"/>
        <charset val="134"/>
      </rPr>
      <t>资源税</t>
    </r>
  </si>
  <si>
    <r>
      <rPr>
        <sz val="9"/>
        <color indexed="8"/>
        <rFont val="宋体"/>
        <family val="3"/>
        <charset val="134"/>
      </rPr>
      <t>科学技术</t>
    </r>
  </si>
  <si>
    <r>
      <rPr>
        <sz val="9"/>
        <color indexed="8"/>
        <rFont val="Times New Roman"/>
        <family val="1"/>
      </rPr>
      <t xml:space="preserve">     </t>
    </r>
    <r>
      <rPr>
        <sz val="9"/>
        <color indexed="8"/>
        <rFont val="宋体"/>
        <family val="3"/>
        <charset val="134"/>
      </rPr>
      <t>城市维护建设税</t>
    </r>
  </si>
  <si>
    <r>
      <rPr>
        <sz val="9"/>
        <color indexed="8"/>
        <rFont val="宋体"/>
        <family val="3"/>
        <charset val="134"/>
      </rPr>
      <t>文化体育与传媒</t>
    </r>
  </si>
  <si>
    <r>
      <rPr>
        <sz val="9"/>
        <color indexed="8"/>
        <rFont val="Times New Roman"/>
        <family val="1"/>
      </rPr>
      <t xml:space="preserve">     </t>
    </r>
    <r>
      <rPr>
        <sz val="9"/>
        <color indexed="8"/>
        <rFont val="宋体"/>
        <family val="3"/>
        <charset val="134"/>
      </rPr>
      <t>房产税</t>
    </r>
  </si>
  <si>
    <r>
      <rPr>
        <sz val="9"/>
        <color indexed="8"/>
        <rFont val="宋体"/>
        <family val="3"/>
        <charset val="134"/>
      </rPr>
      <t>社会保障和就业</t>
    </r>
  </si>
  <si>
    <r>
      <rPr>
        <sz val="9"/>
        <color indexed="8"/>
        <rFont val="Times New Roman"/>
        <family val="1"/>
      </rPr>
      <t xml:space="preserve">     </t>
    </r>
    <r>
      <rPr>
        <sz val="9"/>
        <color indexed="8"/>
        <rFont val="宋体"/>
        <family val="3"/>
        <charset val="134"/>
      </rPr>
      <t>印花税</t>
    </r>
  </si>
  <si>
    <r>
      <rPr>
        <sz val="9"/>
        <color indexed="8"/>
        <rFont val="宋体"/>
        <family val="3"/>
        <charset val="134"/>
      </rPr>
      <t>医疗卫生与计划生育</t>
    </r>
    <r>
      <rPr>
        <sz val="9"/>
        <color indexed="8"/>
        <rFont val="Times New Roman"/>
        <family val="1"/>
      </rPr>
      <t>(</t>
    </r>
    <r>
      <rPr>
        <sz val="9"/>
        <color indexed="8"/>
        <rFont val="宋体"/>
        <family val="3"/>
        <charset val="134"/>
      </rPr>
      <t>卫生健康）</t>
    </r>
  </si>
  <si>
    <r>
      <rPr>
        <sz val="9"/>
        <color indexed="8"/>
        <rFont val="Times New Roman"/>
        <family val="1"/>
      </rPr>
      <t xml:space="preserve">     </t>
    </r>
    <r>
      <rPr>
        <sz val="9"/>
        <color indexed="8"/>
        <rFont val="宋体"/>
        <family val="3"/>
        <charset val="134"/>
      </rPr>
      <t>城镇土地使用税</t>
    </r>
  </si>
  <si>
    <r>
      <rPr>
        <sz val="9"/>
        <color indexed="8"/>
        <rFont val="宋体"/>
        <family val="3"/>
        <charset val="134"/>
      </rPr>
      <t>节能环保</t>
    </r>
  </si>
  <si>
    <r>
      <rPr>
        <sz val="9"/>
        <color indexed="8"/>
        <rFont val="Times New Roman"/>
        <family val="1"/>
      </rPr>
      <t xml:space="preserve">     </t>
    </r>
    <r>
      <rPr>
        <sz val="9"/>
        <color indexed="8"/>
        <rFont val="宋体"/>
        <family val="3"/>
        <charset val="134"/>
      </rPr>
      <t>土地增值税</t>
    </r>
  </si>
  <si>
    <r>
      <rPr>
        <sz val="9"/>
        <color indexed="8"/>
        <rFont val="宋体"/>
        <family val="3"/>
        <charset val="134"/>
      </rPr>
      <t>城乡社区</t>
    </r>
  </si>
  <si>
    <r>
      <rPr>
        <sz val="9"/>
        <color indexed="8"/>
        <rFont val="Times New Roman"/>
        <family val="1"/>
      </rPr>
      <t xml:space="preserve">     </t>
    </r>
    <r>
      <rPr>
        <sz val="9"/>
        <color indexed="8"/>
        <rFont val="宋体"/>
        <family val="3"/>
        <charset val="134"/>
      </rPr>
      <t>车船税</t>
    </r>
  </si>
  <si>
    <r>
      <rPr>
        <sz val="9"/>
        <color indexed="8"/>
        <rFont val="宋体"/>
        <family val="3"/>
        <charset val="134"/>
      </rPr>
      <t>农林水</t>
    </r>
  </si>
  <si>
    <r>
      <rPr>
        <sz val="9"/>
        <color indexed="8"/>
        <rFont val="Times New Roman"/>
        <family val="1"/>
      </rPr>
      <t xml:space="preserve">     </t>
    </r>
    <r>
      <rPr>
        <sz val="9"/>
        <color indexed="8"/>
        <rFont val="宋体"/>
        <family val="3"/>
        <charset val="134"/>
      </rPr>
      <t>耕地占用税</t>
    </r>
  </si>
  <si>
    <r>
      <rPr>
        <sz val="9"/>
        <color indexed="8"/>
        <rFont val="宋体"/>
        <family val="3"/>
        <charset val="134"/>
      </rPr>
      <t>交通运输</t>
    </r>
  </si>
  <si>
    <r>
      <rPr>
        <sz val="9"/>
        <color indexed="8"/>
        <rFont val="Times New Roman"/>
        <family val="1"/>
      </rPr>
      <t xml:space="preserve">     </t>
    </r>
    <r>
      <rPr>
        <sz val="9"/>
        <color indexed="8"/>
        <rFont val="宋体"/>
        <family val="3"/>
        <charset val="134"/>
      </rPr>
      <t>契税</t>
    </r>
  </si>
  <si>
    <r>
      <rPr>
        <sz val="9"/>
        <color indexed="8"/>
        <rFont val="宋体"/>
        <family val="3"/>
        <charset val="134"/>
      </rPr>
      <t>资源勘探信息等</t>
    </r>
  </si>
  <si>
    <r>
      <rPr>
        <sz val="9"/>
        <color indexed="8"/>
        <rFont val="Times New Roman"/>
        <family val="1"/>
      </rPr>
      <t xml:space="preserve">     </t>
    </r>
    <r>
      <rPr>
        <sz val="9"/>
        <color indexed="8"/>
        <rFont val="宋体"/>
        <family val="3"/>
        <charset val="134"/>
      </rPr>
      <t>烟叶税</t>
    </r>
  </si>
  <si>
    <r>
      <rPr>
        <sz val="9"/>
        <color indexed="8"/>
        <rFont val="宋体"/>
        <family val="3"/>
        <charset val="134"/>
      </rPr>
      <t>商业服务业等</t>
    </r>
  </si>
  <si>
    <r>
      <rPr>
        <sz val="9"/>
        <color indexed="8"/>
        <rFont val="Times New Roman"/>
        <family val="1"/>
      </rPr>
      <t xml:space="preserve">     </t>
    </r>
    <r>
      <rPr>
        <sz val="9"/>
        <color indexed="8"/>
        <rFont val="宋体"/>
        <family val="3"/>
        <charset val="134"/>
      </rPr>
      <t>环境保护税</t>
    </r>
  </si>
  <si>
    <r>
      <rPr>
        <sz val="9"/>
        <color indexed="8"/>
        <rFont val="宋体"/>
        <family val="3"/>
        <charset val="134"/>
      </rPr>
      <t>援助其他地区支出</t>
    </r>
  </si>
  <si>
    <r>
      <rPr>
        <sz val="9"/>
        <color indexed="8"/>
        <rFont val="Times New Roman"/>
        <family val="1"/>
      </rPr>
      <t xml:space="preserve">     </t>
    </r>
    <r>
      <rPr>
        <sz val="9"/>
        <color indexed="8"/>
        <rFont val="宋体"/>
        <family val="3"/>
        <charset val="134"/>
      </rPr>
      <t>其他税收收入</t>
    </r>
  </si>
  <si>
    <r>
      <rPr>
        <sz val="9"/>
        <color indexed="8"/>
        <rFont val="宋体"/>
        <family val="3"/>
        <charset val="134"/>
      </rPr>
      <t>自然资源海洋气象等</t>
    </r>
  </si>
  <si>
    <r>
      <rPr>
        <b/>
        <sz val="9"/>
        <color indexed="8"/>
        <rFont val="宋体"/>
        <family val="3"/>
        <charset val="134"/>
      </rPr>
      <t>二、非税收入</t>
    </r>
  </si>
  <si>
    <r>
      <rPr>
        <sz val="9"/>
        <color indexed="8"/>
        <rFont val="宋体"/>
        <family val="3"/>
        <charset val="134"/>
      </rPr>
      <t>住房保障</t>
    </r>
  </si>
  <si>
    <r>
      <rPr>
        <sz val="9"/>
        <color indexed="8"/>
        <rFont val="Times New Roman"/>
        <family val="1"/>
      </rPr>
      <t xml:space="preserve">     </t>
    </r>
    <r>
      <rPr>
        <sz val="9"/>
        <color indexed="8"/>
        <rFont val="宋体"/>
        <family val="3"/>
        <charset val="134"/>
      </rPr>
      <t>专项收入</t>
    </r>
  </si>
  <si>
    <r>
      <rPr>
        <sz val="9"/>
        <color indexed="8"/>
        <rFont val="宋体"/>
        <family val="3"/>
        <charset val="134"/>
      </rPr>
      <t>粮油物资储备</t>
    </r>
  </si>
  <si>
    <r>
      <rPr>
        <sz val="9"/>
        <color indexed="8"/>
        <rFont val="Times New Roman"/>
        <family val="1"/>
      </rPr>
      <t xml:space="preserve">     </t>
    </r>
    <r>
      <rPr>
        <sz val="9"/>
        <color indexed="8"/>
        <rFont val="宋体"/>
        <family val="3"/>
        <charset val="134"/>
      </rPr>
      <t>行政事业性收费收入</t>
    </r>
  </si>
  <si>
    <r>
      <rPr>
        <sz val="9"/>
        <color indexed="8"/>
        <rFont val="宋体"/>
        <family val="3"/>
        <charset val="134"/>
      </rPr>
      <t>灾害防治及应急管理</t>
    </r>
  </si>
  <si>
    <r>
      <rPr>
        <sz val="9"/>
        <color indexed="8"/>
        <rFont val="Times New Roman"/>
        <family val="1"/>
      </rPr>
      <t xml:space="preserve">     </t>
    </r>
    <r>
      <rPr>
        <sz val="9"/>
        <color indexed="8"/>
        <rFont val="宋体"/>
        <family val="3"/>
        <charset val="134"/>
      </rPr>
      <t>罚没收入</t>
    </r>
  </si>
  <si>
    <r>
      <rPr>
        <sz val="9"/>
        <color indexed="8"/>
        <rFont val="宋体"/>
        <family val="3"/>
        <charset val="134"/>
      </rPr>
      <t>预备费</t>
    </r>
  </si>
  <si>
    <r>
      <rPr>
        <sz val="9"/>
        <color indexed="8"/>
        <rFont val="Times New Roman"/>
        <family val="1"/>
      </rPr>
      <t xml:space="preserve">     </t>
    </r>
    <r>
      <rPr>
        <sz val="9"/>
        <color indexed="8"/>
        <rFont val="宋体"/>
        <family val="3"/>
        <charset val="134"/>
      </rPr>
      <t>国有资本经营收入</t>
    </r>
  </si>
  <si>
    <r>
      <rPr>
        <sz val="9"/>
        <color indexed="8"/>
        <rFont val="Times New Roman"/>
        <family val="1"/>
      </rPr>
      <t xml:space="preserve">     </t>
    </r>
    <r>
      <rPr>
        <sz val="9"/>
        <color indexed="8"/>
        <rFont val="宋体"/>
        <family val="3"/>
        <charset val="134"/>
      </rPr>
      <t>国有资源（资产）有偿使用收入</t>
    </r>
  </si>
  <si>
    <r>
      <rPr>
        <sz val="9"/>
        <color indexed="8"/>
        <rFont val="宋体"/>
        <family val="3"/>
        <charset val="134"/>
      </rPr>
      <t>债务付息</t>
    </r>
  </si>
  <si>
    <r>
      <rPr>
        <sz val="9"/>
        <color indexed="8"/>
        <rFont val="Times New Roman"/>
        <family val="1"/>
      </rPr>
      <t xml:space="preserve">     </t>
    </r>
    <r>
      <rPr>
        <sz val="9"/>
        <color indexed="8"/>
        <rFont val="宋体"/>
        <family val="3"/>
        <charset val="134"/>
      </rPr>
      <t>捐赠收入</t>
    </r>
  </si>
  <si>
    <r>
      <rPr>
        <sz val="9"/>
        <color indexed="8"/>
        <rFont val="宋体"/>
        <family val="3"/>
        <charset val="134"/>
      </rPr>
      <t>债务发行费用</t>
    </r>
  </si>
  <si>
    <r>
      <rPr>
        <sz val="9"/>
        <color indexed="8"/>
        <rFont val="Times New Roman"/>
        <family val="1"/>
      </rPr>
      <t xml:space="preserve">     </t>
    </r>
    <r>
      <rPr>
        <sz val="9"/>
        <color indexed="8"/>
        <rFont val="宋体"/>
        <family val="3"/>
        <charset val="134"/>
      </rPr>
      <t>政府住房基金收入</t>
    </r>
  </si>
  <si>
    <r>
      <rPr>
        <sz val="9"/>
        <color indexed="8"/>
        <rFont val="Times New Roman"/>
        <family val="1"/>
      </rPr>
      <t xml:space="preserve">     </t>
    </r>
    <r>
      <rPr>
        <sz val="9"/>
        <color indexed="8"/>
        <rFont val="宋体"/>
        <family val="3"/>
        <charset val="134"/>
      </rPr>
      <t>其他收入</t>
    </r>
  </si>
  <si>
    <r>
      <rPr>
        <sz val="9"/>
        <rFont val="Times New Roman"/>
        <family val="1"/>
      </rPr>
      <t xml:space="preserve">  </t>
    </r>
    <r>
      <rPr>
        <sz val="9"/>
        <rFont val="宋体"/>
        <family val="3"/>
        <charset val="134"/>
      </rPr>
      <t>区域间转移性支出</t>
    </r>
  </si>
  <si>
    <r>
      <rPr>
        <sz val="9"/>
        <rFont val="宋体"/>
        <family val="3"/>
        <charset val="134"/>
      </rPr>
      <t>调入预算稳定调节基金</t>
    </r>
  </si>
  <si>
    <r>
      <rPr>
        <b/>
        <sz val="23.95"/>
        <color indexed="8"/>
        <rFont val="宋体"/>
        <family val="3"/>
        <charset val="134"/>
      </rPr>
      <t>富民县20</t>
    </r>
    <r>
      <rPr>
        <b/>
        <sz val="23.95"/>
        <color indexed="8"/>
        <rFont val="宋体"/>
        <family val="3"/>
        <charset val="134"/>
      </rPr>
      <t>26</t>
    </r>
    <r>
      <rPr>
        <b/>
        <sz val="23.95"/>
        <color indexed="8"/>
        <rFont val="宋体"/>
        <family val="3"/>
        <charset val="134"/>
      </rPr>
      <t>年一般公共预算支出预算表</t>
    </r>
  </si>
  <si>
    <t>表九</t>
  </si>
  <si>
    <t>单位：万元</t>
  </si>
  <si>
    <t>功能分类科目</t>
  </si>
  <si>
    <t>科目编码</t>
  </si>
  <si>
    <t>科目名称</t>
  </si>
  <si>
    <t>合计</t>
  </si>
  <si>
    <t>县本级</t>
  </si>
  <si>
    <t>永定</t>
  </si>
  <si>
    <t>大营</t>
  </si>
  <si>
    <t>罗免</t>
  </si>
  <si>
    <t>赤鹫</t>
  </si>
  <si>
    <t>款庄</t>
  </si>
  <si>
    <t>散旦</t>
  </si>
  <si>
    <t>东村</t>
  </si>
  <si>
    <t>一般公共服务支出</t>
  </si>
  <si>
    <t>人大事务</t>
  </si>
  <si>
    <t>行政运行</t>
  </si>
  <si>
    <t>一般行政管理事务</t>
  </si>
  <si>
    <t>机关服务</t>
  </si>
  <si>
    <t>人大会议</t>
  </si>
  <si>
    <t>人大立法</t>
  </si>
  <si>
    <t>人大代表履职能力提升</t>
  </si>
  <si>
    <t>代表工作</t>
  </si>
  <si>
    <t>其他人大事务支出</t>
  </si>
  <si>
    <t>政协事务</t>
  </si>
  <si>
    <t>政协会议</t>
  </si>
  <si>
    <t>参政议政</t>
  </si>
  <si>
    <t>其他政协事务支出</t>
  </si>
  <si>
    <t>政府办公厅（室）及相关机构事务</t>
  </si>
  <si>
    <t>其他政府办公厅（室）及相关机构事务支出</t>
  </si>
  <si>
    <t>发展与改革事务</t>
  </si>
  <si>
    <t>社会事业发展规划</t>
  </si>
  <si>
    <t>其他发展与改革事务支出</t>
  </si>
  <si>
    <t>统计信息事务</t>
  </si>
  <si>
    <t>专项普查活动</t>
  </si>
  <si>
    <t>其他统计信息事务支出</t>
  </si>
  <si>
    <t>财政事务</t>
  </si>
  <si>
    <t>其他财政事务支出</t>
  </si>
  <si>
    <t>审计事务</t>
  </si>
  <si>
    <t>其他审计事务支出</t>
  </si>
  <si>
    <t>纪检监察事务</t>
  </si>
  <si>
    <t>其他纪检监察事务支出</t>
  </si>
  <si>
    <t>商贸事务</t>
  </si>
  <si>
    <t>招商引资</t>
  </si>
  <si>
    <t>其他商贸事务支出</t>
  </si>
  <si>
    <t>民族事务</t>
  </si>
  <si>
    <t>民族工作专项</t>
  </si>
  <si>
    <t>民主党派及工商联事务</t>
  </si>
  <si>
    <t>其他民主党派及工商联事务支出</t>
  </si>
  <si>
    <t>群众团体事务</t>
  </si>
  <si>
    <t>工会事务</t>
  </si>
  <si>
    <t>其他群众团体事务支出</t>
  </si>
  <si>
    <t>党委办公厅（室）及相关机构事务</t>
  </si>
  <si>
    <t>专项业务</t>
  </si>
  <si>
    <t>事业运行</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</si>
  <si>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</si>
  <si>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</si>
  <si>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</si>
  <si>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</si>
  <si>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</si>
  <si>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</si>
  <si>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</si>
  <si>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</si>
  <si>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</si>
  <si>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</si>
  <si>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</si>
  <si>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其他共产党事务支出</t>
  </si>
  <si>
    <t>市场监督管理事务</t>
  </si>
  <si>
    <t>市场秩序执法</t>
  </si>
  <si>
    <t>食品安全监管</t>
  </si>
  <si>
    <t>其他市场监督管理事务</t>
  </si>
  <si>
    <t>社会工作事务</t>
  </si>
  <si>
    <t>信访事务</t>
  </si>
  <si>
    <t>信访业务</t>
  </si>
  <si>
    <t>其他信访事务支出</t>
  </si>
  <si>
    <t>国防支出</t>
  </si>
  <si>
    <t>国防动员</t>
  </si>
  <si>
    <t>兵役征集</t>
  </si>
  <si>
    <t>民兵</t>
  </si>
  <si>
    <t>其他国防动员支出</t>
  </si>
  <si>
    <t>公共安全支出</t>
  </si>
  <si>
    <t>武装警察部队</t>
  </si>
  <si>
    <t>公安</t>
  </si>
  <si>
    <t>执法办案</t>
  </si>
  <si>
    <t>其他公安支出</t>
  </si>
  <si>
    <t>检察</t>
  </si>
  <si>
    <t>法院</t>
  </si>
  <si>
    <t>案件审判</t>
  </si>
  <si>
    <t>其他法院支出</t>
  </si>
  <si>
    <t>司法</t>
  </si>
  <si>
    <t>基层司法业务</t>
  </si>
  <si>
    <t>普法宣传</t>
  </si>
  <si>
    <t>律师管理</t>
  </si>
  <si>
    <t>公共法律服务</t>
  </si>
  <si>
    <t>社区矫正</t>
  </si>
  <si>
    <t>法治建设</t>
  </si>
  <si>
    <t>其他司法支出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</si>
  <si>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</si>
  <si>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</si>
  <si>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</si>
  <si>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</si>
  <si>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</si>
  <si>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</si>
  <si>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</si>
  <si>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</si>
  <si>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</si>
  <si>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</si>
  <si>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</si>
  <si>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</si>
  <si>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特殊教育</t>
  </si>
  <si>
    <t>特殊学校教育</t>
  </si>
  <si>
    <t>进修及培训</t>
  </si>
  <si>
    <t>教师进修</t>
  </si>
  <si>
    <t>教育费附加安排的支出</t>
  </si>
  <si>
    <t>其他教育费附加安排的支出</t>
  </si>
  <si>
    <t>其他教育支出</t>
  </si>
  <si>
    <t>科学技术支出</t>
  </si>
  <si>
    <t>科学技术管理事务</t>
  </si>
  <si>
    <t>其他科学技术管理事务支出</t>
  </si>
  <si>
    <t>技术研究与开发</t>
  </si>
  <si>
    <t>共性技术研究与开发</t>
  </si>
  <si>
    <t>科学技术普及</t>
  </si>
  <si>
    <t>机构运行</t>
  </si>
  <si>
    <t>科普活动</t>
  </si>
  <si>
    <t>科技馆站</t>
  </si>
  <si>
    <t>其他科学技术普及支出</t>
  </si>
  <si>
    <t>其他科学技术支出</t>
  </si>
  <si>
    <t>文化旅游体育与传媒支出</t>
  </si>
  <si>
    <t>文化和旅游</t>
  </si>
  <si>
    <t>图书馆</t>
  </si>
  <si>
    <t>群众文化</t>
  </si>
  <si>
    <t>文化创作与保护</t>
  </si>
  <si>
    <t>文化和旅游管理事务</t>
  </si>
  <si>
    <t>其他文化和旅游支出</t>
  </si>
  <si>
    <t>文物</t>
  </si>
  <si>
    <t>其他文物支出</t>
  </si>
  <si>
    <t>新闻出版电影</t>
  </si>
  <si>
    <t>电影</t>
  </si>
  <si>
    <t>广播电视</t>
  </si>
  <si>
    <t>广播电视事务</t>
  </si>
  <si>
    <t>其他广播电视支出</t>
  </si>
  <si>
    <t>其他文化旅游体育与传媒支出</t>
  </si>
  <si>
    <t>文化产业发展专项支出</t>
  </si>
  <si>
    <t xml:space="preserve"> 其他文化旅游体育与传媒支出</t>
  </si>
  <si>
    <t>社会保障和就业支出</t>
  </si>
  <si>
    <t>人力资源和社会保障管理事务</t>
  </si>
  <si>
    <t>就业管理事务</t>
  </si>
  <si>
    <t>其他人力资源和社会保障管理事务支出</t>
  </si>
  <si>
    <t>民政管理事务</t>
  </si>
  <si>
    <t>行政区划和地名管理</t>
  </si>
  <si>
    <t>其他民政管理事务支出</t>
  </si>
  <si>
    <t>行政事业单位养老支出</t>
  </si>
  <si>
    <t>行政单位离退休</t>
  </si>
  <si>
    <t>事业单位离退休</t>
  </si>
  <si>
    <t>机关事业单位基本养老保险缴费支出</t>
  </si>
  <si>
    <t>机关事业单位职业年金缴费支出</t>
  </si>
  <si>
    <t>对机关事业单位基本养老保险基金的补助</t>
  </si>
  <si>
    <t>其他行政事业单位养老支出</t>
  </si>
  <si>
    <t>企业改革补助</t>
  </si>
  <si>
    <t>其他企业改革发展补助</t>
  </si>
  <si>
    <t>就业补助</t>
  </si>
  <si>
    <t>职业培训补贴</t>
  </si>
  <si>
    <t>就业见习补贴</t>
  </si>
  <si>
    <t xml:space="preserve"> 求职和创业补贴</t>
  </si>
  <si>
    <t>其他就业补助支出</t>
  </si>
  <si>
    <t>抚恤</t>
  </si>
  <si>
    <t>死亡抚恤</t>
  </si>
  <si>
    <t>义务兵优待</t>
  </si>
  <si>
    <t>其他优抚支出</t>
  </si>
  <si>
    <t>退役安置</t>
  </si>
  <si>
    <t>退役士兵安置</t>
  </si>
  <si>
    <t>军队移交政府的离退休人员安置</t>
  </si>
  <si>
    <t>军队移交政府离退休干部管理机构</t>
  </si>
  <si>
    <t>退役士兵管理教育</t>
  </si>
  <si>
    <t>军队转业干部安置</t>
  </si>
  <si>
    <t>社会福利</t>
  </si>
  <si>
    <t>儿童福利</t>
  </si>
  <si>
    <t>老年福利</t>
  </si>
  <si>
    <t>殡葬</t>
  </si>
  <si>
    <t>社会福利事业单位</t>
  </si>
  <si>
    <t>养老服务</t>
  </si>
  <si>
    <t>残疾人事业</t>
  </si>
  <si>
    <t>残疾人康复</t>
  </si>
  <si>
    <t>残疾人就业</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</si>
  <si>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</si>
  <si>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</si>
  <si>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</si>
  <si>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</si>
  <si>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</si>
  <si>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</si>
  <si>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</si>
  <si>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</si>
  <si>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</si>
  <si>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</si>
  <si>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</si>
  <si>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</si>
  <si>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</si>
  <si>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</si>
  <si>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</si>
  <si>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</si>
  <si>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</si>
  <si>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</si>
  <si>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</si>
  <si>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财政代缴社会保险费支出</t>
  </si>
  <si>
    <t>卫生健康支出</t>
  </si>
  <si>
    <t>卫生健康管理事务</t>
  </si>
  <si>
    <t>其他卫生健康管理事务支出</t>
  </si>
  <si>
    <t>公立医院</t>
  </si>
  <si>
    <t>综合医院</t>
  </si>
  <si>
    <t>其他公立医院支出</t>
  </si>
  <si>
    <t>基层医疗卫生机构</t>
  </si>
  <si>
    <t>乡镇卫生院</t>
  </si>
  <si>
    <t>其他基层医疗卫生机构支出</t>
  </si>
  <si>
    <t>公共卫生</t>
  </si>
  <si>
    <t>疾病预防控制机构</t>
  </si>
  <si>
    <t>卫生监督机构</t>
  </si>
  <si>
    <t>妇幼保健机构</t>
  </si>
  <si>
    <t>其他专业公共卫生机构</t>
  </si>
  <si>
    <t>基本公共卫生服务</t>
  </si>
  <si>
    <t>重大公共卫生服务</t>
  </si>
  <si>
    <t>其他公共卫生支出</t>
  </si>
  <si>
    <t>计划生育事务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</si>
  <si>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</si>
  <si>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</si>
  <si>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</si>
  <si>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</si>
  <si>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</si>
  <si>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</si>
  <si>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</si>
  <si>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</si>
  <si>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</si>
  <si>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医疗救助</t>
  </si>
  <si>
    <t>城乡医疗救助</t>
  </si>
  <si>
    <t>优抚对象医疗</t>
  </si>
  <si>
    <t>优抚对象医疗补助</t>
  </si>
  <si>
    <t>医疗保障管理事务</t>
  </si>
  <si>
    <t>其他医疗保障管理事务支出</t>
  </si>
  <si>
    <t>中医药事务</t>
  </si>
  <si>
    <t>中医（民族医）药专项</t>
  </si>
  <si>
    <t xml:space="preserve"> 事业运行</t>
  </si>
  <si>
    <t>育幼服务</t>
  </si>
  <si>
    <t>其他育幼服务支出</t>
  </si>
  <si>
    <t>其他卫生健康支出</t>
  </si>
  <si>
    <t>环境保护管理事务</t>
  </si>
  <si>
    <t>其他环境保护管理事务支出</t>
  </si>
  <si>
    <t>污染防治</t>
  </si>
  <si>
    <t>水体</t>
  </si>
  <si>
    <t>固体废弃物与化学品</t>
  </si>
  <si>
    <t>自然生态保护</t>
  </si>
  <si>
    <t>农村环境保护</t>
  </si>
  <si>
    <t>森林保护修护</t>
  </si>
  <si>
    <t>森林管护</t>
  </si>
  <si>
    <t>停伐补助</t>
  </si>
  <si>
    <t>其他森林保护修复支出</t>
  </si>
  <si>
    <t>能源管理事务</t>
  </si>
  <si>
    <t>能源行业管理</t>
  </si>
  <si>
    <t>其他节能环保支出</t>
  </si>
  <si>
    <t>城乡社区支出</t>
  </si>
  <si>
    <t>城乡社区管理事务</t>
  </si>
  <si>
    <t>城管执法</t>
  </si>
  <si>
    <t>其他城乡社区管理事务支出</t>
  </si>
  <si>
    <t>城乡社区规划与管理</t>
  </si>
  <si>
    <t>城乡社区公共设施</t>
  </si>
  <si>
    <t>其他城乡社区公共设施支出</t>
  </si>
  <si>
    <t>城乡社区环境卫生</t>
  </si>
  <si>
    <t>其他城乡社区支出</t>
  </si>
  <si>
    <t>农林水支出</t>
  </si>
  <si>
    <t>农业农村</t>
  </si>
  <si>
    <t>科技转化与推广服务</t>
  </si>
  <si>
    <t>病虫害控制</t>
  </si>
  <si>
    <t>农产品质量安全</t>
  </si>
  <si>
    <t>统计监测与信息服务</t>
  </si>
  <si>
    <t>行业业务管理</t>
  </si>
  <si>
    <t>防灾救灾</t>
  </si>
  <si>
    <t>稳定农民收入补贴</t>
  </si>
  <si>
    <t>农业生产发展</t>
  </si>
  <si>
    <t>农村合作经济</t>
  </si>
  <si>
    <t>农产品加工与促销</t>
  </si>
  <si>
    <t>农村社会事业</t>
  </si>
  <si>
    <t>农业生态资源保护</t>
  </si>
  <si>
    <t>渔业发展</t>
  </si>
  <si>
    <t>耕地建设与利用</t>
  </si>
  <si>
    <t>其他农业农村支出</t>
  </si>
  <si>
    <t>林业和草原</t>
  </si>
  <si>
    <t>事业机构</t>
  </si>
  <si>
    <t>森林资源培育</t>
  </si>
  <si>
    <t>森林资源管理</t>
  </si>
  <si>
    <t>森林生态效益补偿</t>
  </si>
  <si>
    <t>林业草原防灾减灾</t>
  </si>
  <si>
    <t>其他林业和草原支出</t>
  </si>
  <si>
    <t>水利</t>
  </si>
  <si>
    <t>水利行业业务管理</t>
  </si>
  <si>
    <t>水利工程建设</t>
  </si>
  <si>
    <t>水利工程运行与维护</t>
  </si>
  <si>
    <t>水利前期工作</t>
  </si>
  <si>
    <t>水土保持</t>
  </si>
  <si>
    <t>水资源节约管理与保护</t>
  </si>
  <si>
    <t>防汛</t>
  </si>
  <si>
    <t>抗旱</t>
  </si>
  <si>
    <t>农村水利</t>
  </si>
  <si>
    <t>农村供水</t>
  </si>
  <si>
    <t>其他水利支出</t>
  </si>
  <si>
    <t>农村基础设施建设</t>
  </si>
  <si>
    <t>生产发展</t>
  </si>
  <si>
    <t>社会发展</t>
  </si>
  <si>
    <t>贷款奖补和贴息</t>
  </si>
  <si>
    <t>农村综合改革</t>
  </si>
  <si>
    <t>对村级公益事业建设的补助</t>
  </si>
  <si>
    <t>对村民委员会和村党支部的补助</t>
  </si>
  <si>
    <t>其他农村综合改革支出</t>
  </si>
  <si>
    <t>普惠金融发展支出</t>
  </si>
  <si>
    <t>支持农村金融机构</t>
  </si>
  <si>
    <t>农业保险保费补贴</t>
  </si>
  <si>
    <t>创业担保贷款贴息及奖补</t>
  </si>
  <si>
    <t>其他普惠金融发展支出</t>
  </si>
  <si>
    <t>其他农林水支出</t>
  </si>
  <si>
    <t>交通运输支出</t>
  </si>
  <si>
    <t>公路水路运输</t>
  </si>
  <si>
    <t>公路建设</t>
  </si>
  <si>
    <t>公路养护</t>
  </si>
  <si>
    <t>其他公路水路运输支出</t>
  </si>
  <si>
    <t>其他交通运输支出</t>
  </si>
  <si>
    <t>公共交通运营补助</t>
  </si>
  <si>
    <t>资源勘探工业信息等支出</t>
  </si>
  <si>
    <t>工业和信息产业</t>
  </si>
  <si>
    <t>产业发展</t>
  </si>
  <si>
    <t>国有资产监管</t>
  </si>
  <si>
    <t>其他国有资产监管支出</t>
  </si>
  <si>
    <t>支持中小企业发展和管理支出</t>
  </si>
  <si>
    <t>中小企业发展专项</t>
  </si>
  <si>
    <t>其他资源勘探工业信息等支出</t>
  </si>
  <si>
    <t>商业服务业等支出</t>
  </si>
  <si>
    <t>商业流通事务</t>
  </si>
  <si>
    <t>其他商业流通事务支出</t>
  </si>
  <si>
    <t>涉外发展服务支出</t>
  </si>
  <si>
    <t>其他涉外发展服务支出</t>
  </si>
  <si>
    <t>其他商业服务业等支出</t>
  </si>
  <si>
    <t>自然资源海洋气象等支出</t>
  </si>
  <si>
    <t>自然资源事务</t>
  </si>
  <si>
    <t>自然资源规划及管理</t>
  </si>
  <si>
    <t>自然资源利用与保护</t>
  </si>
  <si>
    <t>地质矿产资源与环境调查</t>
  </si>
  <si>
    <t>其他自然资源事务支出</t>
  </si>
  <si>
    <t>气象事务</t>
  </si>
  <si>
    <t>气象事业机构</t>
  </si>
  <si>
    <t>其他自然资源海洋气象等支出</t>
  </si>
  <si>
    <t>住房保障支出</t>
  </si>
  <si>
    <t>保障性安居工程支出</t>
  </si>
  <si>
    <t>棚户区改造</t>
  </si>
  <si>
    <t>农村危房改造</t>
  </si>
  <si>
    <t>老旧小区改造</t>
  </si>
  <si>
    <t>其他保障性安居工程支出</t>
  </si>
  <si>
    <t>住房改革支出</t>
  </si>
  <si>
    <t>住房公积金</t>
  </si>
  <si>
    <t>粮油物资储备支出</t>
  </si>
  <si>
    <t>粮油物资事务</t>
  </si>
  <si>
    <t>粮食财务挂账利息补贴</t>
  </si>
  <si>
    <t>粮食财务挂账消化款</t>
  </si>
  <si>
    <t>粮食风险基金</t>
  </si>
  <si>
    <t>其他粮油物资事务支出</t>
  </si>
  <si>
    <t>粮油储备</t>
  </si>
  <si>
    <t>储备粮油差价补贴</t>
  </si>
  <si>
    <t>灾害防治及应急管理支出</t>
  </si>
  <si>
    <t>应急管理事务</t>
  </si>
  <si>
    <t>灾害风险防治</t>
  </si>
  <si>
    <t>安全监管</t>
  </si>
  <si>
    <t>应急管理</t>
  </si>
  <si>
    <t>消防救援事务</t>
  </si>
  <si>
    <t>地震事务</t>
  </si>
  <si>
    <t>地震预测预报</t>
  </si>
  <si>
    <t>地震应急救援</t>
  </si>
  <si>
    <t>地震环境探察</t>
  </si>
  <si>
    <t>自然灾害防治</t>
  </si>
  <si>
    <t>地质灾害防治</t>
  </si>
  <si>
    <t>其他自然灾害防治支出</t>
  </si>
  <si>
    <t>自然灾害救灾及恢复重建支出</t>
  </si>
  <si>
    <t>自然灾害救灾补助</t>
  </si>
  <si>
    <t>其他灾害防治及应急管理支出</t>
  </si>
  <si>
    <t xml:space="preserve"> 其他灾害防治及应急管理支出</t>
  </si>
  <si>
    <t>预备费</t>
  </si>
  <si>
    <t>债务付息支出</t>
  </si>
  <si>
    <t>地方政府一般债务付息支出</t>
  </si>
  <si>
    <t>地方政府一般债券付息支出</t>
  </si>
  <si>
    <t>债务发行费用支出</t>
  </si>
  <si>
    <t>地方政府一般债务发行费用支出</t>
  </si>
  <si>
    <t>其他支出</t>
  </si>
  <si>
    <t>支出合计</t>
  </si>
  <si>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年部门预算支出经济分类表
（一般公共预算）</t>
    </r>
  </si>
  <si>
    <r>
      <rPr>
        <sz val="9"/>
        <color indexed="8"/>
        <rFont val="宋体"/>
        <family val="3"/>
        <charset val="134"/>
      </rPr>
      <t>表十</t>
    </r>
  </si>
  <si>
    <r>
      <rPr>
        <b/>
        <sz val="9"/>
        <rFont val="宋体"/>
        <family val="3"/>
        <charset val="134"/>
      </rPr>
      <t>经济科目编码</t>
    </r>
  </si>
  <si>
    <r>
      <rPr>
        <b/>
        <sz val="9"/>
        <rFont val="宋体"/>
        <family val="3"/>
        <charset val="134"/>
      </rPr>
      <t>经济科目名称</t>
    </r>
  </si>
  <si>
    <r>
      <rPr>
        <b/>
        <sz val="9"/>
        <rFont val="Times New Roman"/>
        <family val="1"/>
      </rPr>
      <t>2026</t>
    </r>
    <r>
      <rPr>
        <b/>
        <sz val="9"/>
        <rFont val="宋体"/>
        <family val="3"/>
        <charset val="134"/>
      </rPr>
      <t>年预算数</t>
    </r>
  </si>
  <si>
    <r>
      <rPr>
        <b/>
        <sz val="9"/>
        <rFont val="宋体"/>
        <family val="3"/>
        <charset val="134"/>
      </rPr>
      <t>合计</t>
    </r>
  </si>
  <si>
    <r>
      <rPr>
        <b/>
        <sz val="9"/>
        <rFont val="宋体"/>
        <family val="3"/>
        <charset val="134"/>
      </rPr>
      <t>工资福利支出</t>
    </r>
  </si>
  <si>
    <r>
      <rPr>
        <sz val="9"/>
        <rFont val="Times New Roman"/>
        <family val="1"/>
      </rPr>
      <t xml:space="preserve">  </t>
    </r>
    <r>
      <rPr>
        <sz val="9"/>
        <rFont val="宋体"/>
        <family val="3"/>
        <charset val="134"/>
      </rPr>
      <t>基本工资</t>
    </r>
  </si>
  <si>
    <r>
      <rPr>
        <sz val="9"/>
        <rFont val="Times New Roman"/>
        <family val="1"/>
      </rPr>
      <t xml:space="preserve">  </t>
    </r>
    <r>
      <rPr>
        <sz val="9"/>
        <rFont val="宋体"/>
        <family val="3"/>
        <charset val="134"/>
      </rPr>
      <t>津贴补贴</t>
    </r>
  </si>
  <si>
    <r>
      <rPr>
        <sz val="9"/>
        <rFont val="Times New Roman"/>
        <family val="1"/>
      </rPr>
      <t xml:space="preserve">  </t>
    </r>
    <r>
      <rPr>
        <sz val="9"/>
        <rFont val="宋体"/>
        <family val="3"/>
        <charset val="134"/>
      </rPr>
      <t>奖金</t>
    </r>
  </si>
  <si>
    <t>30107</t>
  </si>
  <si>
    <r>
      <rPr>
        <sz val="9"/>
        <rFont val="Times New Roman"/>
        <family val="1"/>
      </rPr>
      <t xml:space="preserve">  </t>
    </r>
    <r>
      <rPr>
        <sz val="9"/>
        <rFont val="宋体"/>
        <family val="3"/>
        <charset val="134"/>
      </rPr>
      <t>绩效工资</t>
    </r>
  </si>
  <si>
    <t>30108</t>
  </si>
  <si>
    <r>
      <rPr>
        <sz val="9"/>
        <rFont val="Times New Roman"/>
        <family val="1"/>
      </rPr>
      <t xml:space="preserve">  </t>
    </r>
    <r>
      <rPr>
        <sz val="9"/>
        <rFont val="宋体"/>
        <family val="3"/>
        <charset val="134"/>
      </rPr>
      <t>机关事业单位基本养老保险缴费</t>
    </r>
  </si>
  <si>
    <t>30109</t>
  </si>
  <si>
    <r>
      <rPr>
        <sz val="9"/>
        <rFont val="Times New Roman"/>
        <family val="1"/>
      </rPr>
      <t xml:space="preserve">  </t>
    </r>
    <r>
      <rPr>
        <sz val="9"/>
        <rFont val="宋体"/>
        <family val="3"/>
        <charset val="134"/>
      </rPr>
      <t>职业年金缴费</t>
    </r>
  </si>
  <si>
    <t>30110</t>
  </si>
  <si>
    <r>
      <rPr>
        <sz val="9"/>
        <rFont val="Times New Roman"/>
        <family val="1"/>
      </rPr>
      <t xml:space="preserve">  </t>
    </r>
    <r>
      <rPr>
        <sz val="9"/>
        <rFont val="宋体"/>
        <family val="3"/>
        <charset val="134"/>
      </rPr>
      <t>职工基本医疗保险缴费</t>
    </r>
  </si>
  <si>
    <t>30111</t>
  </si>
  <si>
    <r>
      <rPr>
        <sz val="9"/>
        <rFont val="Times New Roman"/>
        <family val="1"/>
      </rPr>
      <t xml:space="preserve">  </t>
    </r>
    <r>
      <rPr>
        <sz val="9"/>
        <rFont val="宋体"/>
        <family val="3"/>
        <charset val="134"/>
      </rPr>
      <t>公务员医疗补助缴费</t>
    </r>
  </si>
  <si>
    <t>30112</t>
  </si>
  <si>
    <r>
      <rPr>
        <sz val="9"/>
        <rFont val="Times New Roman"/>
        <family val="1"/>
      </rPr>
      <t xml:space="preserve">  </t>
    </r>
    <r>
      <rPr>
        <sz val="9"/>
        <rFont val="宋体"/>
        <family val="3"/>
        <charset val="134"/>
      </rPr>
      <t>其他社会保障缴费</t>
    </r>
  </si>
  <si>
    <t>30113</t>
  </si>
  <si>
    <r>
      <rPr>
        <sz val="9"/>
        <rFont val="Times New Roman"/>
        <family val="1"/>
      </rPr>
      <t xml:space="preserve">  </t>
    </r>
    <r>
      <rPr>
        <sz val="9"/>
        <rFont val="宋体"/>
        <family val="3"/>
        <charset val="134"/>
      </rPr>
      <t>住房公积金</t>
    </r>
  </si>
  <si>
    <t>30199</t>
  </si>
  <si>
    <r>
      <rPr>
        <sz val="9"/>
        <color rgb="FF000000"/>
        <rFont val="Times New Roman"/>
        <family val="1"/>
      </rPr>
      <t xml:space="preserve">  </t>
    </r>
    <r>
      <rPr>
        <sz val="9"/>
        <color indexed="8"/>
        <rFont val="宋体"/>
        <family val="3"/>
        <charset val="134"/>
      </rPr>
      <t>其他工资福利支出</t>
    </r>
  </si>
  <si>
    <r>
      <rPr>
        <b/>
        <sz val="9"/>
        <rFont val="宋体"/>
        <family val="3"/>
        <charset val="134"/>
      </rPr>
      <t>商品和服务支出</t>
    </r>
  </si>
  <si>
    <t>30201</t>
  </si>
  <si>
    <r>
      <rPr>
        <sz val="9"/>
        <rFont val="Times New Roman"/>
        <family val="1"/>
      </rPr>
      <t xml:space="preserve">  </t>
    </r>
    <r>
      <rPr>
        <sz val="9"/>
        <rFont val="宋体"/>
        <family val="3"/>
        <charset val="134"/>
      </rPr>
      <t>办公费</t>
    </r>
  </si>
  <si>
    <t>30202</t>
  </si>
  <si>
    <r>
      <rPr>
        <sz val="9"/>
        <rFont val="Times New Roman"/>
        <family val="1"/>
      </rPr>
      <t xml:space="preserve">  </t>
    </r>
    <r>
      <rPr>
        <sz val="9"/>
        <rFont val="宋体"/>
        <family val="3"/>
        <charset val="134"/>
      </rPr>
      <t>印刷费</t>
    </r>
  </si>
  <si>
    <r>
      <rPr>
        <sz val="9"/>
        <rFont val="Times New Roman"/>
        <family val="1"/>
      </rPr>
      <t xml:space="preserve">  </t>
    </r>
    <r>
      <rPr>
        <sz val="9"/>
        <rFont val="宋体"/>
        <family val="3"/>
        <charset val="134"/>
      </rPr>
      <t>手续费</t>
    </r>
  </si>
  <si>
    <r>
      <rPr>
        <sz val="9"/>
        <rFont val="Times New Roman"/>
        <family val="1"/>
      </rPr>
      <t xml:space="preserve">  </t>
    </r>
    <r>
      <rPr>
        <sz val="9"/>
        <rFont val="宋体"/>
        <family val="3"/>
        <charset val="134"/>
      </rPr>
      <t>水费</t>
    </r>
  </si>
  <si>
    <t>30206</t>
  </si>
  <si>
    <r>
      <rPr>
        <sz val="9"/>
        <rFont val="Times New Roman"/>
        <family val="1"/>
      </rPr>
      <t xml:space="preserve">  </t>
    </r>
    <r>
      <rPr>
        <sz val="9"/>
        <rFont val="宋体"/>
        <family val="3"/>
        <charset val="134"/>
      </rPr>
      <t>电费</t>
    </r>
  </si>
  <si>
    <t>30207</t>
  </si>
  <si>
    <r>
      <rPr>
        <sz val="9"/>
        <rFont val="Times New Roman"/>
        <family val="1"/>
      </rPr>
      <t xml:space="preserve">  </t>
    </r>
    <r>
      <rPr>
        <sz val="9"/>
        <rFont val="宋体"/>
        <family val="3"/>
        <charset val="134"/>
      </rPr>
      <t>邮电费</t>
    </r>
  </si>
  <si>
    <t>30209</t>
  </si>
  <si>
    <r>
      <rPr>
        <sz val="9"/>
        <rFont val="Times New Roman"/>
        <family val="1"/>
      </rPr>
      <t xml:space="preserve">  </t>
    </r>
    <r>
      <rPr>
        <sz val="9"/>
        <rFont val="宋体"/>
        <family val="3"/>
        <charset val="134"/>
      </rPr>
      <t>物业管理费</t>
    </r>
  </si>
  <si>
    <r>
      <rPr>
        <sz val="9"/>
        <rFont val="Times New Roman"/>
        <family val="1"/>
      </rPr>
      <t xml:space="preserve">  </t>
    </r>
    <r>
      <rPr>
        <sz val="9"/>
        <rFont val="宋体"/>
        <family val="3"/>
        <charset val="134"/>
      </rPr>
      <t>差旅费</t>
    </r>
  </si>
  <si>
    <r>
      <rPr>
        <sz val="9"/>
        <rFont val="Times New Roman"/>
        <family val="1"/>
      </rPr>
      <t xml:space="preserve">  </t>
    </r>
    <r>
      <rPr>
        <sz val="9"/>
        <rFont val="宋体"/>
        <family val="3"/>
        <charset val="134"/>
      </rPr>
      <t>因公出国（境）费用</t>
    </r>
  </si>
  <si>
    <t>30213</t>
  </si>
  <si>
    <r>
      <rPr>
        <sz val="9"/>
        <rFont val="Times New Roman"/>
        <family val="1"/>
      </rPr>
      <t xml:space="preserve">  </t>
    </r>
    <r>
      <rPr>
        <sz val="9"/>
        <rFont val="宋体"/>
        <family val="3"/>
        <charset val="134"/>
      </rPr>
      <t>维修（护）费</t>
    </r>
  </si>
  <si>
    <t>30214</t>
  </si>
  <si>
    <r>
      <rPr>
        <sz val="9"/>
        <rFont val="Times New Roman"/>
        <family val="1"/>
      </rPr>
      <t xml:space="preserve">  </t>
    </r>
    <r>
      <rPr>
        <sz val="9"/>
        <rFont val="宋体"/>
        <family val="3"/>
        <charset val="134"/>
      </rPr>
      <t>租赁费</t>
    </r>
  </si>
  <si>
    <t>30215</t>
  </si>
  <si>
    <r>
      <rPr>
        <sz val="9"/>
        <rFont val="Times New Roman"/>
        <family val="1"/>
      </rPr>
      <t xml:space="preserve">  </t>
    </r>
    <r>
      <rPr>
        <sz val="9"/>
        <rFont val="宋体"/>
        <family val="3"/>
        <charset val="134"/>
      </rPr>
      <t>会议费</t>
    </r>
  </si>
  <si>
    <t>30216</t>
  </si>
  <si>
    <r>
      <rPr>
        <sz val="9"/>
        <rFont val="Times New Roman"/>
        <family val="1"/>
      </rPr>
      <t xml:space="preserve">  </t>
    </r>
    <r>
      <rPr>
        <sz val="9"/>
        <rFont val="宋体"/>
        <family val="3"/>
        <charset val="134"/>
      </rPr>
      <t>培训费</t>
    </r>
  </si>
  <si>
    <t>30217</t>
  </si>
  <si>
    <r>
      <rPr>
        <sz val="9"/>
        <rFont val="Times New Roman"/>
        <family val="1"/>
      </rPr>
      <t xml:space="preserve">  </t>
    </r>
    <r>
      <rPr>
        <sz val="9"/>
        <rFont val="宋体"/>
        <family val="3"/>
        <charset val="134"/>
      </rPr>
      <t>公务接待费</t>
    </r>
  </si>
  <si>
    <t>30218</t>
  </si>
  <si>
    <r>
      <rPr>
        <sz val="9"/>
        <rFont val="Times New Roman"/>
        <family val="1"/>
      </rPr>
      <t xml:space="preserve">  </t>
    </r>
    <r>
      <rPr>
        <sz val="9"/>
        <rFont val="宋体"/>
        <family val="3"/>
        <charset val="134"/>
      </rPr>
      <t>专用材料费</t>
    </r>
  </si>
  <si>
    <r>
      <rPr>
        <sz val="9"/>
        <rFont val="Times New Roman"/>
        <family val="1"/>
      </rPr>
      <t xml:space="preserve">  </t>
    </r>
    <r>
      <rPr>
        <sz val="9"/>
        <rFont val="宋体"/>
        <family val="3"/>
        <charset val="134"/>
      </rPr>
      <t>被装购置费</t>
    </r>
  </si>
  <si>
    <r>
      <rPr>
        <sz val="9"/>
        <rFont val="Times New Roman"/>
        <family val="1"/>
      </rPr>
      <t xml:space="preserve">  </t>
    </r>
    <r>
      <rPr>
        <sz val="9"/>
        <rFont val="宋体"/>
        <family val="3"/>
        <charset val="134"/>
      </rPr>
      <t>专用燃料费</t>
    </r>
  </si>
  <si>
    <t>30226</t>
  </si>
  <si>
    <r>
      <rPr>
        <sz val="9"/>
        <rFont val="Times New Roman"/>
        <family val="1"/>
      </rPr>
      <t xml:space="preserve">  </t>
    </r>
    <r>
      <rPr>
        <sz val="9"/>
        <rFont val="宋体"/>
        <family val="3"/>
        <charset val="134"/>
      </rPr>
      <t>劳务费</t>
    </r>
  </si>
  <si>
    <t>30227</t>
  </si>
  <si>
    <r>
      <rPr>
        <sz val="9"/>
        <rFont val="Times New Roman"/>
        <family val="1"/>
      </rPr>
      <t xml:space="preserve">  </t>
    </r>
    <r>
      <rPr>
        <sz val="9"/>
        <rFont val="宋体"/>
        <family val="3"/>
        <charset val="134"/>
      </rPr>
      <t>委托业务费</t>
    </r>
  </si>
  <si>
    <t>30228</t>
  </si>
  <si>
    <r>
      <rPr>
        <sz val="9"/>
        <rFont val="Times New Roman"/>
        <family val="1"/>
      </rPr>
      <t xml:space="preserve">  </t>
    </r>
    <r>
      <rPr>
        <sz val="9"/>
        <rFont val="宋体"/>
        <family val="3"/>
        <charset val="134"/>
      </rPr>
      <t>工会经费</t>
    </r>
  </si>
  <si>
    <t>30231</t>
  </si>
  <si>
    <r>
      <rPr>
        <sz val="9"/>
        <rFont val="Times New Roman"/>
        <family val="1"/>
      </rPr>
      <t xml:space="preserve">  </t>
    </r>
    <r>
      <rPr>
        <sz val="9"/>
        <rFont val="宋体"/>
        <family val="3"/>
        <charset val="134"/>
      </rPr>
      <t>公务用车运行维护费</t>
    </r>
  </si>
  <si>
    <t>30239</t>
  </si>
  <si>
    <r>
      <rPr>
        <sz val="9"/>
        <rFont val="Times New Roman"/>
        <family val="1"/>
      </rPr>
      <t xml:space="preserve">  </t>
    </r>
    <r>
      <rPr>
        <sz val="9"/>
        <rFont val="宋体"/>
        <family val="3"/>
        <charset val="134"/>
      </rPr>
      <t>其他交通费用</t>
    </r>
  </si>
  <si>
    <r>
      <rPr>
        <sz val="9"/>
        <rFont val="Times New Roman"/>
        <family val="1"/>
      </rPr>
      <t xml:space="preserve">  </t>
    </r>
    <r>
      <rPr>
        <sz val="9"/>
        <rFont val="宋体"/>
        <family val="3"/>
        <charset val="134"/>
      </rPr>
      <t>税金及附加费用</t>
    </r>
  </si>
  <si>
    <r>
      <rPr>
        <sz val="9"/>
        <rFont val="Times New Roman"/>
        <family val="1"/>
      </rPr>
      <t xml:space="preserve">  </t>
    </r>
    <r>
      <rPr>
        <sz val="9"/>
        <rFont val="宋体"/>
        <family val="3"/>
        <charset val="134"/>
      </rPr>
      <t>其他商品和服务支出</t>
    </r>
  </si>
  <si>
    <r>
      <rPr>
        <b/>
        <sz val="9"/>
        <rFont val="宋体"/>
        <family val="3"/>
        <charset val="134"/>
      </rPr>
      <t>对个人和家庭的补助</t>
    </r>
  </si>
  <si>
    <t>30301</t>
  </si>
  <si>
    <r>
      <rPr>
        <sz val="9"/>
        <rFont val="Times New Roman"/>
        <family val="1"/>
      </rPr>
      <t xml:space="preserve">  </t>
    </r>
    <r>
      <rPr>
        <sz val="9"/>
        <rFont val="宋体"/>
        <family val="3"/>
        <charset val="134"/>
      </rPr>
      <t>离休费</t>
    </r>
  </si>
  <si>
    <t>30302</t>
  </si>
  <si>
    <r>
      <rPr>
        <sz val="9"/>
        <rFont val="Times New Roman"/>
        <family val="1"/>
      </rPr>
      <t xml:space="preserve">  </t>
    </r>
    <r>
      <rPr>
        <sz val="9"/>
        <rFont val="宋体"/>
        <family val="3"/>
        <charset val="134"/>
      </rPr>
      <t>退休费</t>
    </r>
  </si>
  <si>
    <r>
      <rPr>
        <sz val="9"/>
        <rFont val="Times New Roman"/>
        <family val="1"/>
      </rPr>
      <t xml:space="preserve">  </t>
    </r>
    <r>
      <rPr>
        <sz val="9"/>
        <rFont val="宋体"/>
        <family val="3"/>
        <charset val="134"/>
      </rPr>
      <t>抚恤费</t>
    </r>
  </si>
  <si>
    <t>30305</t>
  </si>
  <si>
    <r>
      <rPr>
        <sz val="9"/>
        <rFont val="Times New Roman"/>
        <family val="1"/>
      </rPr>
      <t xml:space="preserve">  </t>
    </r>
    <r>
      <rPr>
        <sz val="9"/>
        <rFont val="宋体"/>
        <family val="3"/>
        <charset val="134"/>
      </rPr>
      <t>生活补助</t>
    </r>
  </si>
  <si>
    <r>
      <rPr>
        <sz val="9"/>
        <rFont val="Times New Roman"/>
        <family val="1"/>
      </rPr>
      <t xml:space="preserve">  </t>
    </r>
    <r>
      <rPr>
        <sz val="9"/>
        <rFont val="宋体"/>
        <family val="3"/>
        <charset val="134"/>
      </rPr>
      <t>救济费</t>
    </r>
  </si>
  <si>
    <t>30307</t>
  </si>
  <si>
    <r>
      <rPr>
        <sz val="9"/>
        <rFont val="Times New Roman"/>
        <family val="1"/>
      </rPr>
      <t xml:space="preserve">  </t>
    </r>
    <r>
      <rPr>
        <sz val="9"/>
        <rFont val="宋体"/>
        <family val="3"/>
        <charset val="134"/>
      </rPr>
      <t>医疗费补助</t>
    </r>
  </si>
  <si>
    <t>30308</t>
  </si>
  <si>
    <r>
      <rPr>
        <sz val="9"/>
        <rFont val="Times New Roman"/>
        <family val="1"/>
      </rPr>
      <t xml:space="preserve">  </t>
    </r>
    <r>
      <rPr>
        <sz val="9"/>
        <rFont val="宋体"/>
        <family val="3"/>
        <charset val="134"/>
      </rPr>
      <t>助学金</t>
    </r>
  </si>
  <si>
    <r>
      <rPr>
        <sz val="9"/>
        <rFont val="Times New Roman"/>
        <family val="1"/>
      </rPr>
      <t xml:space="preserve">  </t>
    </r>
    <r>
      <rPr>
        <sz val="9"/>
        <rFont val="宋体"/>
        <family val="3"/>
        <charset val="134"/>
      </rPr>
      <t>奖励金</t>
    </r>
  </si>
  <si>
    <r>
      <rPr>
        <sz val="9"/>
        <rFont val="Times New Roman"/>
        <family val="1"/>
      </rPr>
      <t xml:space="preserve">  </t>
    </r>
    <r>
      <rPr>
        <sz val="9"/>
        <rFont val="宋体"/>
        <family val="3"/>
        <charset val="134"/>
      </rPr>
      <t>个人农业生产补贴</t>
    </r>
  </si>
  <si>
    <t>30399</t>
  </si>
  <si>
    <r>
      <rPr>
        <sz val="9"/>
        <rFont val="Times New Roman"/>
        <family val="1"/>
      </rPr>
      <t xml:space="preserve">  </t>
    </r>
    <r>
      <rPr>
        <sz val="9"/>
        <rFont val="宋体"/>
        <family val="3"/>
        <charset val="134"/>
      </rPr>
      <t>其他对个人和家庭的补助</t>
    </r>
  </si>
  <si>
    <r>
      <rPr>
        <b/>
        <sz val="9"/>
        <rFont val="宋体"/>
        <family val="3"/>
        <charset val="134"/>
      </rPr>
      <t>债务利息及费用支出</t>
    </r>
  </si>
  <si>
    <r>
      <rPr>
        <sz val="9"/>
        <rFont val="Times New Roman"/>
        <family val="1"/>
      </rPr>
      <t xml:space="preserve">  </t>
    </r>
    <r>
      <rPr>
        <sz val="9"/>
        <rFont val="宋体"/>
        <family val="3"/>
        <charset val="134"/>
      </rPr>
      <t>国内债务付息</t>
    </r>
  </si>
  <si>
    <r>
      <rPr>
        <sz val="9"/>
        <rFont val="Times New Roman"/>
        <family val="1"/>
      </rPr>
      <t xml:space="preserve">  </t>
    </r>
    <r>
      <rPr>
        <sz val="9"/>
        <rFont val="宋体"/>
        <family val="3"/>
        <charset val="134"/>
      </rPr>
      <t>国内债务发行费用</t>
    </r>
  </si>
  <si>
    <r>
      <rPr>
        <b/>
        <sz val="9"/>
        <rFont val="宋体"/>
        <family val="3"/>
        <charset val="134"/>
      </rPr>
      <t>资本性支出（基本建设）</t>
    </r>
  </si>
  <si>
    <r>
      <rPr>
        <sz val="9"/>
        <rFont val="Times New Roman"/>
        <family val="1"/>
      </rPr>
      <t xml:space="preserve">  </t>
    </r>
    <r>
      <rPr>
        <sz val="9"/>
        <rFont val="宋体"/>
        <family val="3"/>
        <charset val="134"/>
      </rPr>
      <t>办公设备购置</t>
    </r>
  </si>
  <si>
    <t xml:space="preserve"> 专用设备购置</t>
  </si>
  <si>
    <r>
      <rPr>
        <sz val="9"/>
        <rFont val="Times New Roman"/>
        <family val="1"/>
      </rPr>
      <t xml:space="preserve">  </t>
    </r>
    <r>
      <rPr>
        <sz val="9"/>
        <rFont val="宋体"/>
        <family val="3"/>
        <charset val="134"/>
      </rPr>
      <t>基础设施建设</t>
    </r>
  </si>
  <si>
    <r>
      <rPr>
        <sz val="9"/>
        <rFont val="Times New Roman"/>
        <family val="1"/>
      </rPr>
      <t xml:space="preserve">  </t>
    </r>
    <r>
      <rPr>
        <sz val="9"/>
        <rFont val="宋体"/>
        <family val="3"/>
        <charset val="134"/>
      </rPr>
      <t>信息网络及软件购置更新</t>
    </r>
  </si>
  <si>
    <r>
      <rPr>
        <b/>
        <sz val="9"/>
        <rFont val="宋体"/>
        <family val="3"/>
        <charset val="134"/>
      </rPr>
      <t>资本性支出</t>
    </r>
  </si>
  <si>
    <r>
      <rPr>
        <sz val="9"/>
        <rFont val="Times New Roman"/>
        <family val="1"/>
      </rPr>
      <t xml:space="preserve">  </t>
    </r>
    <r>
      <rPr>
        <sz val="9"/>
        <rFont val="宋体"/>
        <family val="3"/>
        <charset val="134"/>
      </rPr>
      <t>房屋建筑物购建</t>
    </r>
  </si>
  <si>
    <r>
      <rPr>
        <sz val="9"/>
        <rFont val="Times New Roman"/>
        <family val="1"/>
      </rPr>
      <t xml:space="preserve">  </t>
    </r>
    <r>
      <rPr>
        <sz val="9"/>
        <rFont val="宋体"/>
        <family val="3"/>
        <charset val="134"/>
      </rPr>
      <t>专用设备购置</t>
    </r>
  </si>
  <si>
    <r>
      <rPr>
        <sz val="9"/>
        <rFont val="Times New Roman"/>
        <family val="1"/>
      </rPr>
      <t xml:space="preserve">  </t>
    </r>
    <r>
      <rPr>
        <sz val="9"/>
        <rFont val="宋体"/>
        <family val="3"/>
        <charset val="134"/>
      </rPr>
      <t>大型修缮</t>
    </r>
  </si>
  <si>
    <t>31008</t>
  </si>
  <si>
    <r>
      <rPr>
        <sz val="9"/>
        <color rgb="FF000000"/>
        <rFont val="Times New Roman"/>
        <family val="1"/>
      </rPr>
      <t xml:space="preserve">  </t>
    </r>
    <r>
      <rPr>
        <sz val="9"/>
        <color indexed="8"/>
        <rFont val="宋体"/>
        <family val="3"/>
        <charset val="134"/>
      </rPr>
      <t>物资储备</t>
    </r>
  </si>
  <si>
    <t>31009</t>
  </si>
  <si>
    <r>
      <rPr>
        <sz val="9"/>
        <color rgb="FF000000"/>
        <rFont val="Times New Roman"/>
        <family val="1"/>
      </rPr>
      <t xml:space="preserve">  </t>
    </r>
    <r>
      <rPr>
        <sz val="9"/>
        <color indexed="8"/>
        <rFont val="宋体"/>
        <family val="3"/>
        <charset val="134"/>
      </rPr>
      <t>土地补偿</t>
    </r>
  </si>
  <si>
    <r>
      <rPr>
        <sz val="9"/>
        <color rgb="FF000000"/>
        <rFont val="Times New Roman"/>
        <family val="1"/>
      </rPr>
      <t xml:space="preserve">  </t>
    </r>
    <r>
      <rPr>
        <sz val="9"/>
        <color rgb="FF000000"/>
        <rFont val="宋体"/>
        <family val="3"/>
        <charset val="134"/>
      </rPr>
      <t>地上附着物和青苗补偿</t>
    </r>
  </si>
  <si>
    <r>
      <rPr>
        <sz val="9"/>
        <rFont val="Times New Roman"/>
        <family val="1"/>
      </rPr>
      <t xml:space="preserve">  </t>
    </r>
    <r>
      <rPr>
        <sz val="9"/>
        <rFont val="宋体"/>
        <family val="3"/>
        <charset val="134"/>
      </rPr>
      <t>公务用车购置</t>
    </r>
  </si>
  <si>
    <r>
      <rPr>
        <sz val="9"/>
        <rFont val="Times New Roman"/>
        <family val="1"/>
      </rPr>
      <t xml:space="preserve"> </t>
    </r>
    <r>
      <rPr>
        <sz val="9"/>
        <rFont val="宋体"/>
        <family val="3"/>
        <charset val="134"/>
      </rPr>
      <t>文物和陈列品购置</t>
    </r>
  </si>
  <si>
    <r>
      <rPr>
        <sz val="9"/>
        <rFont val="Times New Roman"/>
        <family val="1"/>
      </rPr>
      <t xml:space="preserve"> </t>
    </r>
    <r>
      <rPr>
        <sz val="9"/>
        <rFont val="宋体"/>
        <family val="3"/>
        <charset val="134"/>
      </rPr>
      <t>无形资产购置</t>
    </r>
  </si>
  <si>
    <r>
      <rPr>
        <sz val="9"/>
        <rFont val="Times New Roman"/>
        <family val="1"/>
      </rPr>
      <t xml:space="preserve"> </t>
    </r>
    <r>
      <rPr>
        <sz val="9"/>
        <rFont val="宋体"/>
        <family val="3"/>
        <charset val="134"/>
      </rPr>
      <t>其他资本性支出</t>
    </r>
  </si>
  <si>
    <r>
      <rPr>
        <b/>
        <sz val="9"/>
        <rFont val="宋体"/>
        <family val="3"/>
        <charset val="134"/>
      </rPr>
      <t>对企业补助</t>
    </r>
  </si>
  <si>
    <t xml:space="preserve">  资本金注入</t>
  </si>
  <si>
    <r>
      <rPr>
        <sz val="9"/>
        <rFont val="Times New Roman"/>
        <family val="1"/>
      </rPr>
      <t xml:space="preserve">  </t>
    </r>
    <r>
      <rPr>
        <sz val="9"/>
        <rFont val="宋体"/>
        <family val="3"/>
        <charset val="134"/>
      </rPr>
      <t>费用补贴</t>
    </r>
  </si>
  <si>
    <r>
      <rPr>
        <sz val="9"/>
        <rFont val="Times New Roman"/>
        <family val="1"/>
      </rPr>
      <t xml:space="preserve">  </t>
    </r>
    <r>
      <rPr>
        <sz val="9"/>
        <rFont val="宋体"/>
        <family val="3"/>
        <charset val="134"/>
      </rPr>
      <t>利息补贴</t>
    </r>
  </si>
  <si>
    <r>
      <rPr>
        <sz val="9"/>
        <rFont val="Times New Roman"/>
        <family val="1"/>
      </rPr>
      <t xml:space="preserve">  </t>
    </r>
    <r>
      <rPr>
        <sz val="9"/>
        <rFont val="宋体"/>
        <family val="3"/>
        <charset val="134"/>
      </rPr>
      <t>其他对企业补助</t>
    </r>
  </si>
  <si>
    <r>
      <rPr>
        <b/>
        <sz val="9"/>
        <rFont val="宋体"/>
        <family val="3"/>
        <charset val="134"/>
      </rPr>
      <t>对社会保障基金补助</t>
    </r>
  </si>
  <si>
    <r>
      <rPr>
        <sz val="9"/>
        <rFont val="宋体"/>
        <family val="3"/>
        <charset val="134"/>
      </rPr>
      <t>对社会保险基金补助</t>
    </r>
  </si>
  <si>
    <r>
      <rPr>
        <b/>
        <sz val="9"/>
        <rFont val="宋体"/>
        <family val="3"/>
        <charset val="134"/>
      </rPr>
      <t>其他支出</t>
    </r>
  </si>
  <si>
    <r>
      <rPr>
        <sz val="9"/>
        <rFont val="宋体"/>
        <family val="3"/>
        <charset val="134"/>
      </rPr>
      <t>其他支出</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</si>
  <si>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年政府预算支出经济分类表</t>
    </r>
    <r>
      <rPr>
        <sz val="18"/>
        <color indexed="8"/>
        <rFont val="Times New Roman"/>
        <family val="1"/>
      </rPr>
      <t xml:space="preserve">
</t>
    </r>
    <r>
      <rPr>
        <sz val="18"/>
        <color indexed="8"/>
        <rFont val="方正小标宋简体"/>
        <family val="3"/>
        <charset val="134"/>
      </rPr>
      <t>（一般公共预算）</t>
    </r>
  </si>
  <si>
    <r>
      <rPr>
        <sz val="9"/>
        <color indexed="8"/>
        <rFont val="宋体"/>
        <family val="3"/>
        <charset val="134"/>
      </rPr>
      <t>表十一</t>
    </r>
  </si>
  <si>
    <r>
      <rPr>
        <sz val="9"/>
        <color indexed="8"/>
        <rFont val="Times New Roman"/>
        <family val="1"/>
      </rPr>
      <t xml:space="preserve">           </t>
    </r>
    <r>
      <rPr>
        <sz val="9"/>
        <color indexed="8"/>
        <rFont val="宋体"/>
        <family val="3"/>
        <charset val="134"/>
      </rPr>
      <t>单位：万元</t>
    </r>
  </si>
  <si>
    <r>
      <rPr>
        <b/>
        <sz val="9"/>
        <color indexed="8"/>
        <rFont val="宋体"/>
        <family val="3"/>
        <charset val="134"/>
      </rPr>
      <t>经济科目编码</t>
    </r>
  </si>
  <si>
    <r>
      <rPr>
        <b/>
        <sz val="9"/>
        <color indexed="8"/>
        <rFont val="宋体"/>
        <family val="3"/>
        <charset val="134"/>
      </rPr>
      <t>经济科目名称</t>
    </r>
  </si>
  <si>
    <r>
      <rPr>
        <b/>
        <sz val="9"/>
        <color indexed="8"/>
        <rFont val="Times New Roman"/>
        <family val="1"/>
      </rPr>
      <t>2026</t>
    </r>
    <r>
      <rPr>
        <b/>
        <sz val="9"/>
        <color indexed="8"/>
        <rFont val="宋体"/>
        <family val="3"/>
        <charset val="134"/>
      </rPr>
      <t>年预算数</t>
    </r>
  </si>
  <si>
    <t>501</t>
  </si>
  <si>
    <r>
      <rPr>
        <b/>
        <sz val="9"/>
        <color indexed="8"/>
        <rFont val="宋体"/>
        <family val="3"/>
        <charset val="134"/>
      </rPr>
      <t>机关工资福利支出</t>
    </r>
  </si>
  <si>
    <t>50101</t>
  </si>
  <si>
    <r>
      <rPr>
        <sz val="9"/>
        <color indexed="8"/>
        <rFont val="Times New Roman"/>
        <family val="1"/>
      </rPr>
      <t xml:space="preserve">  </t>
    </r>
    <r>
      <rPr>
        <sz val="9"/>
        <color indexed="8"/>
        <rFont val="宋体"/>
        <family val="3"/>
        <charset val="134"/>
      </rPr>
      <t>工资奖金津补贴</t>
    </r>
  </si>
  <si>
    <t>50102</t>
  </si>
  <si>
    <r>
      <rPr>
        <sz val="9"/>
        <color indexed="8"/>
        <rFont val="Times New Roman"/>
        <family val="1"/>
      </rPr>
      <t xml:space="preserve">  </t>
    </r>
    <r>
      <rPr>
        <sz val="9"/>
        <color indexed="8"/>
        <rFont val="宋体"/>
        <family val="3"/>
        <charset val="134"/>
      </rPr>
      <t>社会保障缴费</t>
    </r>
  </si>
  <si>
    <t>50103</t>
  </si>
  <si>
    <r>
      <rPr>
        <sz val="9"/>
        <color indexed="8"/>
        <rFont val="Times New Roman"/>
        <family val="1"/>
      </rPr>
      <t xml:space="preserve">  </t>
    </r>
    <r>
      <rPr>
        <sz val="9"/>
        <color indexed="8"/>
        <rFont val="宋体"/>
        <family val="3"/>
        <charset val="134"/>
      </rPr>
      <t>住房公积金</t>
    </r>
    <r>
      <rPr>
        <sz val="9"/>
        <color indexed="8"/>
        <rFont val="Times New Roman"/>
        <family val="1"/>
      </rPr>
      <t xml:space="preserve"> </t>
    </r>
  </si>
  <si>
    <t>50199</t>
  </si>
  <si>
    <r>
      <rPr>
        <sz val="9"/>
        <color indexed="8"/>
        <rFont val="Times New Roman"/>
        <family val="1"/>
      </rPr>
      <t xml:space="preserve">  </t>
    </r>
    <r>
      <rPr>
        <sz val="9"/>
        <color indexed="8"/>
        <rFont val="宋体"/>
        <family val="3"/>
        <charset val="134"/>
      </rPr>
      <t>其他工资福利支出</t>
    </r>
  </si>
  <si>
    <t>502</t>
  </si>
  <si>
    <r>
      <rPr>
        <b/>
        <sz val="9"/>
        <color indexed="8"/>
        <rFont val="宋体"/>
        <family val="3"/>
        <charset val="134"/>
      </rPr>
      <t>机关商品和服务支出</t>
    </r>
  </si>
  <si>
    <t>50201</t>
  </si>
  <si>
    <r>
      <rPr>
        <sz val="9"/>
        <color indexed="8"/>
        <rFont val="Times New Roman"/>
        <family val="1"/>
      </rPr>
      <t xml:space="preserve">  </t>
    </r>
    <r>
      <rPr>
        <sz val="9"/>
        <color indexed="8"/>
        <rFont val="宋体"/>
        <family val="3"/>
        <charset val="134"/>
      </rPr>
      <t>办公经费</t>
    </r>
  </si>
  <si>
    <t>50202</t>
  </si>
  <si>
    <r>
      <rPr>
        <sz val="9"/>
        <color indexed="8"/>
        <rFont val="Times New Roman"/>
        <family val="1"/>
      </rPr>
      <t xml:space="preserve">  </t>
    </r>
    <r>
      <rPr>
        <sz val="9"/>
        <color indexed="8"/>
        <rFont val="宋体"/>
        <family val="3"/>
        <charset val="134"/>
      </rPr>
      <t>会议费</t>
    </r>
  </si>
  <si>
    <t>50203</t>
  </si>
  <si>
    <r>
      <rPr>
        <sz val="9"/>
        <color indexed="8"/>
        <rFont val="Times New Roman"/>
        <family val="1"/>
      </rPr>
      <t xml:space="preserve">  </t>
    </r>
    <r>
      <rPr>
        <sz val="9"/>
        <color indexed="8"/>
        <rFont val="宋体"/>
        <family val="3"/>
        <charset val="134"/>
      </rPr>
      <t>培训费</t>
    </r>
  </si>
  <si>
    <t>50204</t>
  </si>
  <si>
    <r>
      <rPr>
        <sz val="9"/>
        <color indexed="8"/>
        <rFont val="Times New Roman"/>
        <family val="1"/>
      </rPr>
      <t xml:space="preserve">  </t>
    </r>
    <r>
      <rPr>
        <sz val="9"/>
        <color indexed="8"/>
        <rFont val="宋体"/>
        <family val="3"/>
        <charset val="134"/>
      </rPr>
      <t>专用材料购置费</t>
    </r>
  </si>
  <si>
    <t>50205</t>
  </si>
  <si>
    <r>
      <rPr>
        <sz val="9"/>
        <color indexed="8"/>
        <rFont val="Times New Roman"/>
        <family val="1"/>
      </rPr>
      <t xml:space="preserve">  </t>
    </r>
    <r>
      <rPr>
        <sz val="9"/>
        <color indexed="8"/>
        <rFont val="宋体"/>
        <family val="3"/>
        <charset val="134"/>
      </rPr>
      <t>委托业务费</t>
    </r>
  </si>
  <si>
    <t>50206</t>
  </si>
  <si>
    <r>
      <rPr>
        <sz val="9"/>
        <color indexed="8"/>
        <rFont val="Times New Roman"/>
        <family val="1"/>
      </rPr>
      <t xml:space="preserve">  </t>
    </r>
    <r>
      <rPr>
        <sz val="9"/>
        <color indexed="8"/>
        <rFont val="宋体"/>
        <family val="3"/>
        <charset val="134"/>
      </rPr>
      <t>公务接待费</t>
    </r>
  </si>
  <si>
    <t>50207</t>
  </si>
  <si>
    <r>
      <rPr>
        <sz val="9"/>
        <color indexed="8"/>
        <rFont val="Times New Roman"/>
        <family val="1"/>
      </rPr>
      <t xml:space="preserve">  </t>
    </r>
    <r>
      <rPr>
        <sz val="9"/>
        <color indexed="8"/>
        <rFont val="宋体"/>
        <family val="3"/>
        <charset val="134"/>
      </rPr>
      <t>因公出国（境）费用</t>
    </r>
  </si>
  <si>
    <t>50208</t>
  </si>
  <si>
    <r>
      <rPr>
        <sz val="9"/>
        <color indexed="8"/>
        <rFont val="Times New Roman"/>
        <family val="1"/>
      </rPr>
      <t xml:space="preserve">  </t>
    </r>
    <r>
      <rPr>
        <sz val="9"/>
        <color indexed="8"/>
        <rFont val="宋体"/>
        <family val="3"/>
        <charset val="134"/>
      </rPr>
      <t>公务用车运行维护费</t>
    </r>
  </si>
  <si>
    <t>50209</t>
  </si>
  <si>
    <r>
      <rPr>
        <sz val="9"/>
        <color indexed="8"/>
        <rFont val="Times New Roman"/>
        <family val="1"/>
      </rPr>
      <t xml:space="preserve">  </t>
    </r>
    <r>
      <rPr>
        <sz val="9"/>
        <color indexed="8"/>
        <rFont val="宋体"/>
        <family val="3"/>
        <charset val="134"/>
      </rPr>
      <t>维修（护）费</t>
    </r>
  </si>
  <si>
    <t>50299</t>
  </si>
  <si>
    <r>
      <rPr>
        <sz val="9"/>
        <color indexed="8"/>
        <rFont val="Times New Roman"/>
        <family val="1"/>
      </rPr>
      <t xml:space="preserve">  </t>
    </r>
    <r>
      <rPr>
        <sz val="9"/>
        <color indexed="8"/>
        <rFont val="宋体"/>
        <family val="3"/>
        <charset val="134"/>
      </rPr>
      <t>其他商品和服务支出</t>
    </r>
  </si>
  <si>
    <r>
      <rPr>
        <b/>
        <sz val="9"/>
        <color indexed="8"/>
        <rFont val="宋体"/>
        <family val="3"/>
        <charset val="134"/>
      </rPr>
      <t>机关资本性支出（一）</t>
    </r>
  </si>
  <si>
    <r>
      <rPr>
        <sz val="9"/>
        <color indexed="8"/>
        <rFont val="Times New Roman"/>
        <family val="1"/>
      </rPr>
      <t xml:space="preserve">  </t>
    </r>
    <r>
      <rPr>
        <sz val="9"/>
        <color indexed="8"/>
        <rFont val="宋体"/>
        <family val="3"/>
        <charset val="134"/>
      </rPr>
      <t>房屋建筑物购建</t>
    </r>
  </si>
  <si>
    <r>
      <rPr>
        <sz val="9"/>
        <color indexed="8"/>
        <rFont val="Times New Roman"/>
        <family val="1"/>
      </rPr>
      <t xml:space="preserve">  </t>
    </r>
    <r>
      <rPr>
        <sz val="9"/>
        <color indexed="8"/>
        <rFont val="宋体"/>
        <family val="3"/>
        <charset val="134"/>
      </rPr>
      <t>公务用车购置</t>
    </r>
  </si>
  <si>
    <r>
      <rPr>
        <sz val="9"/>
        <color indexed="8"/>
        <rFont val="Times New Roman"/>
        <family val="1"/>
      </rPr>
      <t xml:space="preserve"> </t>
    </r>
    <r>
      <rPr>
        <sz val="9"/>
        <color indexed="8"/>
        <rFont val="宋体"/>
        <family val="3"/>
        <charset val="134"/>
      </rPr>
      <t>土地征迁补偿和安置支出</t>
    </r>
  </si>
  <si>
    <r>
      <rPr>
        <sz val="9"/>
        <color indexed="8"/>
        <rFont val="Times New Roman"/>
        <family val="1"/>
      </rPr>
      <t xml:space="preserve">  </t>
    </r>
    <r>
      <rPr>
        <sz val="9"/>
        <color indexed="8"/>
        <rFont val="宋体"/>
        <family val="3"/>
        <charset val="134"/>
      </rPr>
      <t>设备购置</t>
    </r>
  </si>
  <si>
    <r>
      <rPr>
        <sz val="9"/>
        <color indexed="8"/>
        <rFont val="Times New Roman"/>
        <family val="1"/>
      </rPr>
      <t xml:space="preserve">  </t>
    </r>
    <r>
      <rPr>
        <sz val="9"/>
        <color indexed="8"/>
        <rFont val="宋体"/>
        <family val="3"/>
        <charset val="134"/>
      </rPr>
      <t>大型修缮</t>
    </r>
  </si>
  <si>
    <r>
      <rPr>
        <sz val="9"/>
        <color indexed="8"/>
        <rFont val="Times New Roman"/>
        <family val="1"/>
      </rPr>
      <t xml:space="preserve">  </t>
    </r>
    <r>
      <rPr>
        <sz val="9"/>
        <color indexed="8"/>
        <rFont val="宋体"/>
        <family val="3"/>
        <charset val="134"/>
      </rPr>
      <t>其他资本性支出</t>
    </r>
  </si>
  <si>
    <r>
      <rPr>
        <b/>
        <sz val="9"/>
        <color indexed="8"/>
        <rFont val="宋体"/>
        <family val="3"/>
        <charset val="134"/>
      </rPr>
      <t>机关资本性支出（基本建设）</t>
    </r>
  </si>
  <si>
    <t>505</t>
  </si>
  <si>
    <r>
      <rPr>
        <b/>
        <sz val="9"/>
        <color indexed="8"/>
        <rFont val="宋体"/>
        <family val="3"/>
        <charset val="134"/>
      </rPr>
      <t>对事业单位经常性补助</t>
    </r>
  </si>
  <si>
    <t>50501</t>
  </si>
  <si>
    <r>
      <rPr>
        <sz val="9"/>
        <color indexed="8"/>
        <rFont val="Times New Roman"/>
        <family val="1"/>
      </rPr>
      <t xml:space="preserve">  </t>
    </r>
    <r>
      <rPr>
        <sz val="9"/>
        <color indexed="8"/>
        <rFont val="宋体"/>
        <family val="3"/>
        <charset val="134"/>
      </rPr>
      <t>工资福利支出</t>
    </r>
  </si>
  <si>
    <t>50502</t>
  </si>
  <si>
    <r>
      <rPr>
        <sz val="9"/>
        <color indexed="8"/>
        <rFont val="Times New Roman"/>
        <family val="1"/>
      </rPr>
      <t xml:space="preserve">  </t>
    </r>
    <r>
      <rPr>
        <sz val="9"/>
        <color indexed="8"/>
        <rFont val="宋体"/>
        <family val="3"/>
        <charset val="134"/>
      </rPr>
      <t>商品和服务支出</t>
    </r>
  </si>
  <si>
    <r>
      <rPr>
        <b/>
        <sz val="9"/>
        <color indexed="8"/>
        <rFont val="宋体"/>
        <family val="3"/>
        <charset val="134"/>
      </rPr>
      <t>对事业单位资本性补助</t>
    </r>
  </si>
  <si>
    <r>
      <rPr>
        <sz val="9"/>
        <color indexed="8"/>
        <rFont val="宋体"/>
        <family val="3"/>
        <charset val="134"/>
      </rPr>
      <t>资本性支出</t>
    </r>
  </si>
  <si>
    <r>
      <rPr>
        <sz val="9"/>
        <color indexed="8"/>
        <rFont val="宋体"/>
        <family val="3"/>
        <charset val="134"/>
      </rPr>
      <t>机关资本性支出（基本建设）</t>
    </r>
  </si>
  <si>
    <r>
      <rPr>
        <b/>
        <sz val="9"/>
        <color indexed="8"/>
        <rFont val="宋体"/>
        <family val="3"/>
        <charset val="134"/>
      </rPr>
      <t>对企业补助</t>
    </r>
  </si>
  <si>
    <r>
      <rPr>
        <sz val="9"/>
        <color indexed="8"/>
        <rFont val="Times New Roman"/>
        <family val="1"/>
      </rPr>
      <t xml:space="preserve">  </t>
    </r>
    <r>
      <rPr>
        <sz val="9"/>
        <color indexed="8"/>
        <rFont val="宋体"/>
        <family val="3"/>
        <charset val="134"/>
      </rPr>
      <t>费用补贴</t>
    </r>
  </si>
  <si>
    <r>
      <rPr>
        <sz val="9"/>
        <color indexed="8"/>
        <rFont val="Times New Roman"/>
        <family val="1"/>
      </rPr>
      <t xml:space="preserve">  </t>
    </r>
    <r>
      <rPr>
        <sz val="9"/>
        <color indexed="8"/>
        <rFont val="宋体"/>
        <family val="3"/>
        <charset val="134"/>
      </rPr>
      <t>利息补贴</t>
    </r>
  </si>
  <si>
    <r>
      <rPr>
        <sz val="9"/>
        <color indexed="8"/>
        <rFont val="Times New Roman"/>
        <family val="1"/>
      </rPr>
      <t xml:space="preserve">  </t>
    </r>
    <r>
      <rPr>
        <sz val="9"/>
        <color indexed="8"/>
        <rFont val="宋体"/>
        <family val="3"/>
        <charset val="134"/>
      </rPr>
      <t>其他对企业补助</t>
    </r>
  </si>
  <si>
    <t>对企业资本性支出</t>
  </si>
  <si>
    <r>
      <rPr>
        <sz val="9"/>
        <color indexed="8"/>
        <rFont val="Times New Roman"/>
        <family val="1"/>
      </rPr>
      <t xml:space="preserve">  </t>
    </r>
    <r>
      <rPr>
        <sz val="9"/>
        <color indexed="8"/>
        <rFont val="宋体"/>
        <family val="3"/>
        <charset val="134"/>
      </rPr>
      <t>资本金注入</t>
    </r>
  </si>
  <si>
    <t>509</t>
  </si>
  <si>
    <r>
      <rPr>
        <b/>
        <sz val="9"/>
        <color indexed="8"/>
        <rFont val="宋体"/>
        <family val="3"/>
        <charset val="134"/>
      </rPr>
      <t>对个人和家庭的补助</t>
    </r>
  </si>
  <si>
    <t>50901</t>
  </si>
  <si>
    <r>
      <rPr>
        <sz val="9"/>
        <color indexed="8"/>
        <rFont val="Times New Roman"/>
        <family val="1"/>
      </rPr>
      <t xml:space="preserve">  </t>
    </r>
    <r>
      <rPr>
        <sz val="9"/>
        <color indexed="8"/>
        <rFont val="宋体"/>
        <family val="3"/>
        <charset val="134"/>
      </rPr>
      <t>社会福利和救助</t>
    </r>
  </si>
  <si>
    <t>50902</t>
  </si>
  <si>
    <r>
      <rPr>
        <sz val="9"/>
        <color indexed="8"/>
        <rFont val="Times New Roman"/>
        <family val="1"/>
      </rPr>
      <t xml:space="preserve">  </t>
    </r>
    <r>
      <rPr>
        <sz val="9"/>
        <color indexed="8"/>
        <rFont val="宋体"/>
        <family val="3"/>
        <charset val="134"/>
      </rPr>
      <t>助学金</t>
    </r>
  </si>
  <si>
    <t>50903</t>
  </si>
  <si>
    <r>
      <rPr>
        <sz val="9"/>
        <color indexed="8"/>
        <rFont val="Times New Roman"/>
        <family val="1"/>
      </rPr>
      <t xml:space="preserve">  </t>
    </r>
    <r>
      <rPr>
        <sz val="9"/>
        <color indexed="8"/>
        <rFont val="宋体"/>
        <family val="3"/>
        <charset val="134"/>
      </rPr>
      <t>个人农业生产补贴</t>
    </r>
  </si>
  <si>
    <t>50905</t>
  </si>
  <si>
    <r>
      <rPr>
        <sz val="9"/>
        <color indexed="8"/>
        <rFont val="Times New Roman"/>
        <family val="1"/>
      </rPr>
      <t xml:space="preserve">  </t>
    </r>
    <r>
      <rPr>
        <sz val="9"/>
        <color indexed="8"/>
        <rFont val="宋体"/>
        <family val="3"/>
        <charset val="134"/>
      </rPr>
      <t>离退休费</t>
    </r>
  </si>
  <si>
    <t>50999</t>
  </si>
  <si>
    <r>
      <rPr>
        <sz val="9"/>
        <color indexed="8"/>
        <rFont val="Times New Roman"/>
        <family val="1"/>
      </rPr>
      <t xml:space="preserve">  </t>
    </r>
    <r>
      <rPr>
        <sz val="9"/>
        <color indexed="8"/>
        <rFont val="宋体"/>
        <family val="3"/>
        <charset val="134"/>
      </rPr>
      <t>其他对个人和家庭补助</t>
    </r>
  </si>
  <si>
    <r>
      <rPr>
        <b/>
        <sz val="9"/>
        <color indexed="8"/>
        <rFont val="宋体"/>
        <family val="3"/>
        <charset val="134"/>
      </rPr>
      <t>对社会保障基金补助</t>
    </r>
  </si>
  <si>
    <r>
      <rPr>
        <sz val="9"/>
        <color indexed="8"/>
        <rFont val="Times New Roman"/>
        <family val="1"/>
      </rPr>
      <t xml:space="preserve">  </t>
    </r>
    <r>
      <rPr>
        <sz val="9"/>
        <color indexed="8"/>
        <rFont val="宋体"/>
        <family val="3"/>
        <charset val="134"/>
      </rPr>
      <t>对社会保险基金补助</t>
    </r>
  </si>
  <si>
    <r>
      <rPr>
        <b/>
        <sz val="9"/>
        <color indexed="8"/>
        <rFont val="宋体"/>
        <family val="3"/>
        <charset val="134"/>
      </rPr>
      <t>债务利息及费用支出</t>
    </r>
  </si>
  <si>
    <r>
      <rPr>
        <sz val="9"/>
        <color indexed="8"/>
        <rFont val="Times New Roman"/>
        <family val="1"/>
      </rPr>
      <t xml:space="preserve">  </t>
    </r>
    <r>
      <rPr>
        <sz val="9"/>
        <color indexed="8"/>
        <rFont val="宋体"/>
        <family val="3"/>
        <charset val="134"/>
      </rPr>
      <t>国内债务付息</t>
    </r>
  </si>
  <si>
    <r>
      <rPr>
        <sz val="9"/>
        <color indexed="8"/>
        <rFont val="Times New Roman"/>
        <family val="1"/>
      </rPr>
      <t xml:space="preserve">  </t>
    </r>
    <r>
      <rPr>
        <sz val="9"/>
        <color indexed="8"/>
        <rFont val="宋体"/>
        <family val="3"/>
        <charset val="134"/>
      </rPr>
      <t>国内债务发行费用</t>
    </r>
  </si>
  <si>
    <r>
      <rPr>
        <b/>
        <sz val="9"/>
        <color indexed="8"/>
        <rFont val="宋体"/>
        <family val="3"/>
        <charset val="134"/>
      </rPr>
      <t>预备费及预留</t>
    </r>
  </si>
  <si>
    <r>
      <rPr>
        <sz val="9"/>
        <color indexed="8"/>
        <rFont val="Times New Roman"/>
        <family val="1"/>
      </rPr>
      <t xml:space="preserve">  </t>
    </r>
    <r>
      <rPr>
        <sz val="9"/>
        <color indexed="8"/>
        <rFont val="宋体"/>
        <family val="3"/>
        <charset val="134"/>
      </rPr>
      <t>预备费</t>
    </r>
  </si>
  <si>
    <r>
      <rPr>
        <b/>
        <sz val="9"/>
        <color indexed="8"/>
        <rFont val="宋体"/>
        <family val="3"/>
        <charset val="134"/>
      </rPr>
      <t>其他支出</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</si>
  <si>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年政府性基金预算收支简表</t>
    </r>
  </si>
  <si>
    <r>
      <rPr>
        <sz val="9"/>
        <color indexed="8"/>
        <rFont val="宋体"/>
        <family val="3"/>
        <charset val="134"/>
      </rPr>
      <t>表十二</t>
    </r>
  </si>
  <si>
    <r>
      <rPr>
        <b/>
        <sz val="9"/>
        <color indexed="8"/>
        <rFont val="宋体"/>
        <family val="3"/>
        <charset val="134"/>
      </rPr>
      <t>收</t>
    </r>
    <r>
      <rPr>
        <b/>
        <sz val="9"/>
        <color indexed="8"/>
        <rFont val="Times New Roman"/>
        <family val="1"/>
      </rPr>
      <t xml:space="preserve">                  </t>
    </r>
    <r>
      <rPr>
        <b/>
        <sz val="9"/>
        <color indexed="8"/>
        <rFont val="宋体"/>
        <family val="3"/>
        <charset val="134"/>
      </rPr>
      <t>入</t>
    </r>
  </si>
  <si>
    <r>
      <rPr>
        <b/>
        <sz val="9"/>
        <color indexed="8"/>
        <rFont val="宋体"/>
        <family val="3"/>
        <charset val="134"/>
      </rPr>
      <t>支</t>
    </r>
    <r>
      <rPr>
        <b/>
        <sz val="9"/>
        <color indexed="8"/>
        <rFont val="Times New Roman"/>
        <family val="1"/>
      </rPr>
      <t xml:space="preserve">                </t>
    </r>
    <r>
      <rPr>
        <b/>
        <sz val="9"/>
        <color indexed="8"/>
        <rFont val="宋体"/>
        <family val="3"/>
        <charset val="134"/>
      </rPr>
      <t>出</t>
    </r>
  </si>
  <si>
    <r>
      <rPr>
        <sz val="9"/>
        <color indexed="8"/>
        <rFont val="宋体"/>
        <family val="3"/>
        <charset val="134"/>
      </rPr>
      <t>一、农网还贷资金收入</t>
    </r>
  </si>
  <si>
    <r>
      <rPr>
        <sz val="9"/>
        <color indexed="8"/>
        <rFont val="宋体"/>
        <family val="3"/>
        <charset val="134"/>
      </rPr>
      <t>三、港口建设费收入</t>
    </r>
  </si>
  <si>
    <r>
      <rPr>
        <sz val="9"/>
        <color indexed="8"/>
        <rFont val="宋体"/>
        <family val="3"/>
        <charset val="134"/>
      </rPr>
      <t>四、国家电影事业发展专项资金收入</t>
    </r>
  </si>
  <si>
    <r>
      <rPr>
        <sz val="9"/>
        <color indexed="8"/>
        <rFont val="宋体"/>
        <family val="3"/>
        <charset val="134"/>
      </rPr>
      <t>节能环保支出</t>
    </r>
  </si>
  <si>
    <r>
      <rPr>
        <sz val="9"/>
        <color indexed="8"/>
        <rFont val="宋体"/>
        <family val="3"/>
        <charset val="134"/>
      </rPr>
      <t>五、国有土地收益基金收入</t>
    </r>
  </si>
  <si>
    <r>
      <rPr>
        <sz val="9"/>
        <color indexed="8"/>
        <rFont val="宋体"/>
        <family val="3"/>
        <charset val="134"/>
      </rPr>
      <t>六、农业土地开发资金收入</t>
    </r>
  </si>
  <si>
    <r>
      <rPr>
        <sz val="9"/>
        <color indexed="8"/>
        <rFont val="宋体"/>
        <family val="3"/>
        <charset val="134"/>
      </rPr>
      <t>七、国有土地使用权出让收入</t>
    </r>
  </si>
  <si>
    <r>
      <rPr>
        <sz val="9"/>
        <color indexed="8"/>
        <rFont val="宋体"/>
        <family val="3"/>
        <charset val="134"/>
      </rPr>
      <t>交通运输支出</t>
    </r>
  </si>
  <si>
    <r>
      <rPr>
        <sz val="9"/>
        <color indexed="8"/>
        <rFont val="宋体"/>
        <family val="3"/>
        <charset val="134"/>
      </rPr>
      <t>资源勘探信息等支出</t>
    </r>
  </si>
  <si>
    <r>
      <rPr>
        <sz val="9"/>
        <color indexed="8"/>
        <rFont val="宋体"/>
        <family val="3"/>
        <charset val="134"/>
      </rPr>
      <t>商业服务业等支出</t>
    </r>
  </si>
  <si>
    <r>
      <rPr>
        <sz val="9"/>
        <color indexed="8"/>
        <rFont val="Times New Roman"/>
        <family val="1"/>
      </rPr>
      <t xml:space="preserve">  </t>
    </r>
    <r>
      <rPr>
        <sz val="9"/>
        <color indexed="8"/>
        <rFont val="宋体"/>
        <family val="3"/>
        <charset val="134"/>
      </rPr>
      <t>其他土地出让收入</t>
    </r>
  </si>
  <si>
    <r>
      <rPr>
        <sz val="9"/>
        <color indexed="8"/>
        <rFont val="宋体"/>
        <family val="3"/>
        <charset val="134"/>
      </rPr>
      <t>八、大中型水库库区基金收入</t>
    </r>
  </si>
  <si>
    <r>
      <rPr>
        <sz val="9"/>
        <rFont val="宋体"/>
        <family val="3"/>
        <charset val="134"/>
      </rPr>
      <t>抗疫特别国债安排的支出</t>
    </r>
  </si>
  <si>
    <r>
      <rPr>
        <sz val="9"/>
        <color indexed="8"/>
        <rFont val="宋体"/>
        <family val="3"/>
        <charset val="134"/>
      </rPr>
      <t>九、彩票公益金收入</t>
    </r>
  </si>
  <si>
    <r>
      <rPr>
        <sz val="9"/>
        <color indexed="8"/>
        <rFont val="宋体"/>
        <family val="3"/>
        <charset val="134"/>
      </rPr>
      <t>十、城市基础设施配套费收入</t>
    </r>
  </si>
  <si>
    <r>
      <rPr>
        <sz val="9"/>
        <color indexed="8"/>
        <rFont val="宋体"/>
        <family val="3"/>
        <charset val="134"/>
      </rPr>
      <t>十一、小型水库移民扶助基金收入</t>
    </r>
  </si>
  <si>
    <r>
      <rPr>
        <sz val="9"/>
        <color indexed="8"/>
        <rFont val="宋体"/>
        <family val="3"/>
        <charset val="134"/>
      </rPr>
      <t>十二、国家重大水利工程建设基金收入</t>
    </r>
  </si>
  <si>
    <r>
      <rPr>
        <sz val="9"/>
        <color indexed="8"/>
        <rFont val="宋体"/>
        <family val="3"/>
        <charset val="134"/>
      </rPr>
      <t>十三、车辆通行费</t>
    </r>
  </si>
  <si>
    <r>
      <rPr>
        <sz val="9"/>
        <color indexed="8"/>
        <rFont val="宋体"/>
        <family val="3"/>
        <charset val="134"/>
      </rPr>
      <t>十四、污水处理费收入</t>
    </r>
  </si>
  <si>
    <r>
      <rPr>
        <sz val="9"/>
        <color indexed="8"/>
        <rFont val="宋体"/>
        <family val="3"/>
        <charset val="134"/>
      </rPr>
      <t>十五、彩票发行机构和彩票销售机构的业务费用</t>
    </r>
  </si>
  <si>
    <r>
      <rPr>
        <sz val="9"/>
        <color indexed="8"/>
        <rFont val="Times New Roman"/>
        <family val="1"/>
      </rPr>
      <t xml:space="preserve">  </t>
    </r>
    <r>
      <rPr>
        <sz val="9"/>
        <color indexed="8"/>
        <rFont val="宋体"/>
        <family val="3"/>
        <charset val="134"/>
      </rPr>
      <t>福利彩票销售机构的业务费用</t>
    </r>
  </si>
  <si>
    <r>
      <rPr>
        <sz val="9"/>
        <color indexed="8"/>
        <rFont val="Times New Roman"/>
        <family val="1"/>
      </rPr>
      <t xml:space="preserve">  </t>
    </r>
    <r>
      <rPr>
        <sz val="9"/>
        <color indexed="8"/>
        <rFont val="宋体"/>
        <family val="3"/>
        <charset val="134"/>
      </rPr>
      <t>体育彩票销售机构的业务费用</t>
    </r>
  </si>
  <si>
    <r>
      <rPr>
        <sz val="9"/>
        <color indexed="8"/>
        <rFont val="Times New Roman"/>
        <family val="1"/>
      </rPr>
      <t xml:space="preserve">  </t>
    </r>
    <r>
      <rPr>
        <sz val="9"/>
        <color indexed="8"/>
        <rFont val="宋体"/>
        <family val="3"/>
        <charset val="134"/>
      </rPr>
      <t>彩票兑奖周转金</t>
    </r>
  </si>
  <si>
    <r>
      <rPr>
        <sz val="9"/>
        <color indexed="8"/>
        <rFont val="Times New Roman"/>
        <family val="1"/>
      </rPr>
      <t xml:space="preserve">  </t>
    </r>
    <r>
      <rPr>
        <sz val="9"/>
        <color indexed="8"/>
        <rFont val="宋体"/>
        <family val="3"/>
        <charset val="134"/>
      </rPr>
      <t>彩票发行销售风险基金</t>
    </r>
  </si>
  <si>
    <r>
      <rPr>
        <sz val="9"/>
        <color indexed="8"/>
        <rFont val="Times New Roman"/>
        <family val="1"/>
      </rPr>
      <t xml:space="preserve">  </t>
    </r>
    <r>
      <rPr>
        <sz val="9"/>
        <color indexed="8"/>
        <rFont val="宋体"/>
        <family val="3"/>
        <charset val="134"/>
      </rPr>
      <t>彩票市场调控资金收入</t>
    </r>
  </si>
  <si>
    <r>
      <rPr>
        <sz val="9"/>
        <color indexed="8"/>
        <rFont val="宋体"/>
        <family val="3"/>
        <charset val="134"/>
      </rPr>
      <t>十六、其他政府性基金收入</t>
    </r>
  </si>
  <si>
    <r>
      <rPr>
        <sz val="9"/>
        <color indexed="8"/>
        <rFont val="宋体"/>
        <family val="3"/>
        <charset val="134"/>
      </rPr>
      <t>十七、专项债券对应项目专项收入</t>
    </r>
  </si>
  <si>
    <r>
      <rPr>
        <sz val="9"/>
        <color indexed="8"/>
        <rFont val="宋体"/>
        <family val="3"/>
        <charset val="134"/>
      </rPr>
      <t>　　政府性基金转移收入</t>
    </r>
  </si>
  <si>
    <r>
      <rPr>
        <sz val="9"/>
        <color indexed="8"/>
        <rFont val="宋体"/>
        <family val="3"/>
        <charset val="134"/>
      </rPr>
      <t>　　上年结余收入</t>
    </r>
  </si>
  <si>
    <r>
      <rPr>
        <sz val="9"/>
        <color indexed="8"/>
        <rFont val="宋体"/>
        <family val="3"/>
        <charset val="134"/>
      </rPr>
      <t>　　调入资金</t>
    </r>
  </si>
  <si>
    <r>
      <rPr>
        <sz val="9"/>
        <color indexed="8"/>
        <rFont val="宋体"/>
        <family val="3"/>
        <charset val="134"/>
      </rPr>
      <t>　</t>
    </r>
    <r>
      <rPr>
        <sz val="9"/>
        <color indexed="8"/>
        <rFont val="Times New Roman"/>
        <family val="1"/>
      </rPr>
      <t xml:space="preserve">  </t>
    </r>
    <r>
      <rPr>
        <sz val="9"/>
        <color indexed="8"/>
        <rFont val="宋体"/>
        <family val="3"/>
        <charset val="134"/>
      </rPr>
      <t>专项债务转贷收入</t>
    </r>
  </si>
  <si>
    <r>
      <rPr>
        <sz val="9"/>
        <color indexed="8"/>
        <rFont val="宋体"/>
        <family val="3"/>
        <charset val="134"/>
      </rPr>
      <t>　　</t>
    </r>
    <r>
      <rPr>
        <sz val="9"/>
        <color indexed="8"/>
        <rFont val="Times New Roman"/>
        <family val="1"/>
      </rPr>
      <t xml:space="preserve">  </t>
    </r>
    <r>
      <rPr>
        <sz val="9"/>
        <color indexed="8"/>
        <rFont val="宋体"/>
        <family val="3"/>
        <charset val="134"/>
      </rPr>
      <t>新增专项债券转贷收入</t>
    </r>
  </si>
  <si>
    <r>
      <rPr>
        <sz val="9"/>
        <color indexed="8"/>
        <rFont val="宋体"/>
        <family val="3"/>
        <charset val="134"/>
      </rPr>
      <t>　　</t>
    </r>
    <r>
      <rPr>
        <sz val="9"/>
        <color indexed="8"/>
        <rFont val="Times New Roman"/>
        <family val="1"/>
      </rPr>
      <t xml:space="preserve">  </t>
    </r>
    <r>
      <rPr>
        <sz val="9"/>
        <color indexed="8"/>
        <rFont val="宋体"/>
        <family val="3"/>
        <charset val="134"/>
      </rPr>
      <t>置换专项债券转贷收入</t>
    </r>
  </si>
  <si>
    <r>
      <rPr>
        <sz val="18"/>
        <rFont val="方正小标宋简体"/>
        <family val="3"/>
        <charset val="134"/>
      </rPr>
      <t>富民县</t>
    </r>
    <r>
      <rPr>
        <sz val="18"/>
        <rFont val="Times New Roman"/>
        <family val="1"/>
      </rPr>
      <t>2026</t>
    </r>
    <r>
      <rPr>
        <sz val="18"/>
        <rFont val="方正小标宋简体"/>
        <family val="3"/>
        <charset val="134"/>
      </rPr>
      <t>年政府性基金预算支出预算表</t>
    </r>
  </si>
  <si>
    <r>
      <rPr>
        <sz val="9"/>
        <color indexed="8"/>
        <rFont val="宋体"/>
        <family val="3"/>
        <charset val="134"/>
      </rPr>
      <t>表十三</t>
    </r>
  </si>
  <si>
    <r>
      <rPr>
        <sz val="9"/>
        <color indexed="8"/>
        <rFont val="宋体"/>
        <family val="3"/>
        <charset val="134"/>
      </rPr>
      <t>全县</t>
    </r>
  </si>
  <si>
    <r>
      <rPr>
        <sz val="9"/>
        <color indexed="8"/>
        <rFont val="宋体"/>
        <family val="3"/>
        <charset val="134"/>
      </rPr>
      <t>县级</t>
    </r>
  </si>
  <si>
    <r>
      <rPr>
        <sz val="9"/>
        <color indexed="8"/>
        <rFont val="宋体"/>
        <family val="3"/>
        <charset val="134"/>
      </rPr>
      <t>永定街道办</t>
    </r>
  </si>
  <si>
    <r>
      <rPr>
        <sz val="9"/>
        <color indexed="8"/>
        <rFont val="宋体"/>
        <family val="3"/>
        <charset val="134"/>
      </rPr>
      <t>大营街道办</t>
    </r>
  </si>
  <si>
    <r>
      <rPr>
        <sz val="9"/>
        <color indexed="8"/>
        <rFont val="宋体"/>
        <family val="3"/>
        <charset val="134"/>
      </rPr>
      <t>罗免镇</t>
    </r>
  </si>
  <si>
    <r>
      <rPr>
        <sz val="9"/>
        <color indexed="8"/>
        <rFont val="宋体"/>
        <family val="3"/>
        <charset val="134"/>
      </rPr>
      <t>赤鹫镇</t>
    </r>
  </si>
  <si>
    <r>
      <rPr>
        <sz val="9"/>
        <color indexed="8"/>
        <rFont val="宋体"/>
        <family val="3"/>
        <charset val="134"/>
      </rPr>
      <t>散旦镇</t>
    </r>
  </si>
  <si>
    <r>
      <rPr>
        <sz val="9"/>
        <color indexed="8"/>
        <rFont val="宋体"/>
        <family val="3"/>
        <charset val="134"/>
      </rPr>
      <t>款庄镇</t>
    </r>
  </si>
  <si>
    <r>
      <rPr>
        <sz val="9"/>
        <color indexed="8"/>
        <rFont val="宋体"/>
        <family val="3"/>
        <charset val="134"/>
      </rPr>
      <t>东村镇</t>
    </r>
  </si>
  <si>
    <t>207</t>
  </si>
  <si>
    <r>
      <rPr>
        <b/>
        <sz val="9"/>
        <color indexed="8"/>
        <rFont val="宋体"/>
        <family val="3"/>
        <charset val="134"/>
      </rPr>
      <t>一、文化旅游体育与传媒支出</t>
    </r>
  </si>
  <si>
    <t>20707</t>
  </si>
  <si>
    <r>
      <rPr>
        <sz val="9"/>
        <color indexed="8"/>
        <rFont val="Times New Roman"/>
        <family val="1"/>
      </rPr>
      <t xml:space="preserve">   </t>
    </r>
    <r>
      <rPr>
        <sz val="9"/>
        <color indexed="8"/>
        <rFont val="宋体"/>
        <family val="3"/>
        <charset val="134"/>
      </rPr>
      <t>国家电影事业发展专项资金安排的支出</t>
    </r>
  </si>
  <si>
    <t>2070701</t>
  </si>
  <si>
    <r>
      <rPr>
        <sz val="9"/>
        <color indexed="8"/>
        <rFont val="Times New Roman"/>
        <family val="1"/>
      </rPr>
      <t xml:space="preserve">      </t>
    </r>
    <r>
      <rPr>
        <sz val="9"/>
        <color indexed="8"/>
        <rFont val="宋体"/>
        <family val="3"/>
        <charset val="134"/>
      </rPr>
      <t>资助国产影片放映</t>
    </r>
  </si>
  <si>
    <t>2070702</t>
  </si>
  <si>
    <r>
      <rPr>
        <sz val="9"/>
        <color indexed="8"/>
        <rFont val="Times New Roman"/>
        <family val="1"/>
      </rPr>
      <t xml:space="preserve">      </t>
    </r>
    <r>
      <rPr>
        <sz val="9"/>
        <color indexed="8"/>
        <rFont val="宋体"/>
        <family val="3"/>
        <charset val="134"/>
      </rPr>
      <t>资助影院建设</t>
    </r>
  </si>
  <si>
    <t>2070703</t>
  </si>
  <si>
    <r>
      <rPr>
        <sz val="9"/>
        <color indexed="8"/>
        <rFont val="Times New Roman"/>
        <family val="1"/>
      </rPr>
      <t xml:space="preserve">      </t>
    </r>
    <r>
      <rPr>
        <sz val="9"/>
        <color indexed="8"/>
        <rFont val="宋体"/>
        <family val="3"/>
        <charset val="134"/>
      </rPr>
      <t>资助少数民族语电影译制</t>
    </r>
  </si>
  <si>
    <t>2070704</t>
  </si>
  <si>
    <t>2070799</t>
  </si>
  <si>
    <r>
      <rPr>
        <sz val="9"/>
        <color indexed="8"/>
        <rFont val="Times New Roman"/>
        <family val="1"/>
      </rPr>
      <t xml:space="preserve">      </t>
    </r>
    <r>
      <rPr>
        <sz val="9"/>
        <color indexed="8"/>
        <rFont val="宋体"/>
        <family val="3"/>
        <charset val="134"/>
      </rPr>
      <t>其他国家电影事业发展专项资金支出</t>
    </r>
  </si>
  <si>
    <t>20709</t>
  </si>
  <si>
    <r>
      <rPr>
        <sz val="9"/>
        <color indexed="8"/>
        <rFont val="Times New Roman"/>
        <family val="1"/>
      </rPr>
      <t xml:space="preserve">   </t>
    </r>
    <r>
      <rPr>
        <sz val="9"/>
        <color indexed="8"/>
        <rFont val="宋体"/>
        <family val="3"/>
        <charset val="134"/>
      </rPr>
      <t>旅游发展基金支出</t>
    </r>
  </si>
  <si>
    <t>2070901</t>
  </si>
  <si>
    <r>
      <rPr>
        <sz val="9"/>
        <color indexed="8"/>
        <rFont val="Times New Roman"/>
        <family val="1"/>
      </rPr>
      <t xml:space="preserve">      </t>
    </r>
    <r>
      <rPr>
        <sz val="9"/>
        <color indexed="8"/>
        <rFont val="宋体"/>
        <family val="3"/>
        <charset val="134"/>
      </rPr>
      <t>宣传促销</t>
    </r>
  </si>
  <si>
    <t>2070902</t>
  </si>
  <si>
    <r>
      <rPr>
        <sz val="9"/>
        <color indexed="8"/>
        <rFont val="Times New Roman"/>
        <family val="1"/>
      </rPr>
      <t xml:space="preserve">      </t>
    </r>
    <r>
      <rPr>
        <sz val="9"/>
        <color indexed="8"/>
        <rFont val="宋体"/>
        <family val="3"/>
        <charset val="134"/>
      </rPr>
      <t>行业规划</t>
    </r>
  </si>
  <si>
    <t>2070903</t>
  </si>
  <si>
    <r>
      <rPr>
        <sz val="9"/>
        <color indexed="8"/>
        <rFont val="Times New Roman"/>
        <family val="1"/>
      </rPr>
      <t xml:space="preserve">      </t>
    </r>
    <r>
      <rPr>
        <sz val="9"/>
        <color indexed="8"/>
        <rFont val="宋体"/>
        <family val="3"/>
        <charset val="134"/>
      </rPr>
      <t>旅游事业补助</t>
    </r>
  </si>
  <si>
    <t>2070904</t>
  </si>
  <si>
    <r>
      <rPr>
        <sz val="9"/>
        <color indexed="8"/>
        <rFont val="Times New Roman"/>
        <family val="1"/>
      </rPr>
      <t xml:space="preserve">      </t>
    </r>
    <r>
      <rPr>
        <sz val="9"/>
        <color indexed="8"/>
        <rFont val="宋体"/>
        <family val="3"/>
        <charset val="134"/>
      </rPr>
      <t>地方旅游开发项目补助</t>
    </r>
  </si>
  <si>
    <t>2070999</t>
  </si>
  <si>
    <r>
      <rPr>
        <sz val="9"/>
        <color indexed="8"/>
        <rFont val="Times New Roman"/>
        <family val="1"/>
      </rPr>
      <t xml:space="preserve">      </t>
    </r>
    <r>
      <rPr>
        <sz val="9"/>
        <color indexed="8"/>
        <rFont val="宋体"/>
        <family val="3"/>
        <charset val="134"/>
      </rPr>
      <t>其他旅游发展基金支出</t>
    </r>
    <r>
      <rPr>
        <sz val="9"/>
        <color indexed="8"/>
        <rFont val="Times New Roman"/>
        <family val="1"/>
      </rPr>
      <t xml:space="preserve"> </t>
    </r>
  </si>
  <si>
    <t>20710</t>
  </si>
  <si>
    <t>2071001</t>
  </si>
  <si>
    <r>
      <rPr>
        <sz val="9"/>
        <color indexed="8"/>
        <rFont val="Times New Roman"/>
        <family val="1"/>
      </rPr>
      <t xml:space="preserve">      </t>
    </r>
    <r>
      <rPr>
        <sz val="9"/>
        <color indexed="8"/>
        <rFont val="宋体"/>
        <family val="3"/>
        <charset val="134"/>
      </rPr>
      <t>资助城市影院</t>
    </r>
  </si>
  <si>
    <t>2071099</t>
  </si>
  <si>
    <r>
      <rPr>
        <sz val="9"/>
        <color indexed="8"/>
        <rFont val="Times New Roman"/>
        <family val="1"/>
      </rPr>
      <t xml:space="preserve">      </t>
    </r>
    <r>
      <rPr>
        <sz val="9"/>
        <color indexed="8"/>
        <rFont val="宋体"/>
        <family val="3"/>
        <charset val="134"/>
      </rPr>
      <t>其他国家电影事业发展专项资金对应专项债务收入支出</t>
    </r>
  </si>
  <si>
    <t>208</t>
  </si>
  <si>
    <t>20822</t>
  </si>
  <si>
    <r>
      <rPr>
        <sz val="9"/>
        <color indexed="8"/>
        <rFont val="Times New Roman"/>
        <family val="1"/>
      </rPr>
      <t xml:space="preserve">    </t>
    </r>
    <r>
      <rPr>
        <sz val="9"/>
        <color indexed="8"/>
        <rFont val="宋体"/>
        <family val="3"/>
        <charset val="134"/>
      </rPr>
      <t>大中型水库移民后期扶持基金支出</t>
    </r>
  </si>
  <si>
    <t>2082201</t>
  </si>
  <si>
    <r>
      <rPr>
        <sz val="9"/>
        <color indexed="8"/>
        <rFont val="Times New Roman"/>
        <family val="1"/>
      </rPr>
      <t xml:space="preserve">      </t>
    </r>
    <r>
      <rPr>
        <sz val="9"/>
        <color indexed="8"/>
        <rFont val="宋体"/>
        <family val="3"/>
        <charset val="134"/>
      </rPr>
      <t>移民补助</t>
    </r>
  </si>
  <si>
    <t>2082202</t>
  </si>
  <si>
    <r>
      <rPr>
        <sz val="9"/>
        <color indexed="8"/>
        <rFont val="Times New Roman"/>
        <family val="1"/>
      </rPr>
      <t xml:space="preserve">      </t>
    </r>
    <r>
      <rPr>
        <sz val="9"/>
        <color indexed="8"/>
        <rFont val="宋体"/>
        <family val="3"/>
        <charset val="134"/>
      </rPr>
      <t>基础设施建设和经济发展</t>
    </r>
  </si>
  <si>
    <t>2082299</t>
  </si>
  <si>
    <r>
      <rPr>
        <sz val="9"/>
        <color indexed="8"/>
        <rFont val="Times New Roman"/>
        <family val="1"/>
      </rPr>
      <t xml:space="preserve">      </t>
    </r>
    <r>
      <rPr>
        <sz val="9"/>
        <color indexed="8"/>
        <rFont val="宋体"/>
        <family val="3"/>
        <charset val="134"/>
      </rPr>
      <t>其他大中型水库移民后期扶持基金支出</t>
    </r>
  </si>
  <si>
    <t>20823</t>
  </si>
  <si>
    <r>
      <rPr>
        <sz val="9"/>
        <color indexed="8"/>
        <rFont val="Times New Roman"/>
        <family val="1"/>
      </rPr>
      <t xml:space="preserve">    </t>
    </r>
    <r>
      <rPr>
        <sz val="9"/>
        <color indexed="8"/>
        <rFont val="宋体"/>
        <family val="3"/>
        <charset val="134"/>
      </rPr>
      <t>小型水库移民扶助基金安排的支出</t>
    </r>
  </si>
  <si>
    <t>2082301</t>
  </si>
  <si>
    <t>2082302</t>
  </si>
  <si>
    <t>2082399</t>
  </si>
  <si>
    <r>
      <rPr>
        <sz val="9"/>
        <color indexed="8"/>
        <rFont val="Times New Roman"/>
        <family val="1"/>
      </rPr>
      <t xml:space="preserve">      </t>
    </r>
    <r>
      <rPr>
        <sz val="9"/>
        <color indexed="8"/>
        <rFont val="宋体"/>
        <family val="3"/>
        <charset val="134"/>
      </rPr>
      <t>其他小型水库移民扶助基金支出</t>
    </r>
  </si>
  <si>
    <t>20829</t>
  </si>
  <si>
    <r>
      <rPr>
        <sz val="9"/>
        <color indexed="8"/>
        <rFont val="Times New Roman"/>
        <family val="1"/>
      </rPr>
      <t xml:space="preserve">    </t>
    </r>
    <r>
      <rPr>
        <sz val="9"/>
        <color indexed="8"/>
        <rFont val="宋体"/>
        <family val="3"/>
        <charset val="134"/>
      </rPr>
      <t>小型水库移民扶助基金对应专项债务收入安排的支出</t>
    </r>
  </si>
  <si>
    <t>2082901</t>
  </si>
  <si>
    <t>2082999</t>
  </si>
  <si>
    <r>
      <rPr>
        <sz val="9"/>
        <color indexed="8"/>
        <rFont val="Times New Roman"/>
        <family val="1"/>
      </rPr>
      <t xml:space="preserve">      </t>
    </r>
    <r>
      <rPr>
        <sz val="9"/>
        <color indexed="8"/>
        <rFont val="宋体"/>
        <family val="3"/>
        <charset val="134"/>
      </rPr>
      <t>其他小型水库移民扶助基金对应专项债务收入安排的支出</t>
    </r>
  </si>
  <si>
    <t>211</t>
  </si>
  <si>
    <t>21160</t>
  </si>
  <si>
    <r>
      <rPr>
        <sz val="9"/>
        <color indexed="8"/>
        <rFont val="Times New Roman"/>
        <family val="1"/>
      </rPr>
      <t xml:space="preserve">    </t>
    </r>
    <r>
      <rPr>
        <sz val="9"/>
        <color indexed="8"/>
        <rFont val="宋体"/>
        <family val="3"/>
        <charset val="134"/>
      </rPr>
      <t>可再生能源电价附加收入安排的支出</t>
    </r>
  </si>
  <si>
    <r>
      <rPr>
        <sz val="9"/>
        <color indexed="8"/>
        <rFont val="Times New Roman"/>
        <family val="1"/>
      </rPr>
      <t xml:space="preserve">      </t>
    </r>
    <r>
      <rPr>
        <sz val="9"/>
        <color indexed="8"/>
        <rFont val="宋体"/>
        <family val="3"/>
        <charset val="134"/>
      </rPr>
      <t>风力发电补助</t>
    </r>
  </si>
  <si>
    <r>
      <rPr>
        <sz val="9"/>
        <color indexed="8"/>
        <rFont val="Times New Roman"/>
        <family val="1"/>
      </rPr>
      <t xml:space="preserve">      </t>
    </r>
    <r>
      <rPr>
        <sz val="9"/>
        <color indexed="8"/>
        <rFont val="宋体"/>
        <family val="3"/>
        <charset val="134"/>
      </rPr>
      <t>太阳能发电补助</t>
    </r>
  </si>
  <si>
    <r>
      <rPr>
        <sz val="9"/>
        <color indexed="8"/>
        <rFont val="Times New Roman"/>
        <family val="1"/>
      </rPr>
      <t xml:space="preserve">      </t>
    </r>
    <r>
      <rPr>
        <sz val="9"/>
        <color indexed="8"/>
        <rFont val="宋体"/>
        <family val="3"/>
        <charset val="134"/>
      </rPr>
      <t>生物质能发电补助</t>
    </r>
  </si>
  <si>
    <r>
      <rPr>
        <sz val="9"/>
        <color indexed="8"/>
        <rFont val="Times New Roman"/>
        <family val="1"/>
      </rPr>
      <t xml:space="preserve">      </t>
    </r>
    <r>
      <rPr>
        <sz val="9"/>
        <color indexed="8"/>
        <rFont val="宋体"/>
        <family val="3"/>
        <charset val="134"/>
      </rPr>
      <t>其他可再生能源电价附加收入安排的支出</t>
    </r>
  </si>
  <si>
    <r>
      <rPr>
        <sz val="9"/>
        <color indexed="8"/>
        <rFont val="Times New Roman"/>
        <family val="1"/>
      </rPr>
      <t xml:space="preserve">    </t>
    </r>
    <r>
      <rPr>
        <sz val="9"/>
        <color indexed="8"/>
        <rFont val="宋体"/>
        <family val="3"/>
        <charset val="134"/>
      </rPr>
      <t>废弃电器电子产品处理基金支出</t>
    </r>
  </si>
  <si>
    <r>
      <rPr>
        <sz val="9"/>
        <color indexed="8"/>
        <rFont val="Times New Roman"/>
        <family val="1"/>
      </rPr>
      <t xml:space="preserve">      </t>
    </r>
    <r>
      <rPr>
        <sz val="9"/>
        <color indexed="8"/>
        <rFont val="宋体"/>
        <family val="3"/>
        <charset val="134"/>
      </rPr>
      <t>回收处理费用补贴</t>
    </r>
  </si>
  <si>
    <r>
      <rPr>
        <sz val="9"/>
        <color indexed="8"/>
        <rFont val="Times New Roman"/>
        <family val="1"/>
      </rPr>
      <t xml:space="preserve">      </t>
    </r>
    <r>
      <rPr>
        <sz val="9"/>
        <color indexed="8"/>
        <rFont val="宋体"/>
        <family val="3"/>
        <charset val="134"/>
      </rPr>
      <t>信息系统建设</t>
    </r>
  </si>
  <si>
    <r>
      <rPr>
        <sz val="9"/>
        <color indexed="8"/>
        <rFont val="Times New Roman"/>
        <family val="1"/>
      </rPr>
      <t xml:space="preserve">      </t>
    </r>
    <r>
      <rPr>
        <sz val="9"/>
        <color indexed="8"/>
        <rFont val="宋体"/>
        <family val="3"/>
        <charset val="134"/>
      </rPr>
      <t>基金征管经费</t>
    </r>
  </si>
  <si>
    <r>
      <rPr>
        <sz val="9"/>
        <color indexed="8"/>
        <rFont val="Times New Roman"/>
        <family val="1"/>
      </rPr>
      <t xml:space="preserve">      </t>
    </r>
    <r>
      <rPr>
        <sz val="9"/>
        <color indexed="8"/>
        <rFont val="宋体"/>
        <family val="3"/>
        <charset val="134"/>
      </rPr>
      <t>其他废弃电器电子产品处理基金支出</t>
    </r>
  </si>
  <si>
    <t>212</t>
  </si>
  <si>
    <t>21208</t>
  </si>
  <si>
    <r>
      <rPr>
        <sz val="9"/>
        <color indexed="8"/>
        <rFont val="Times New Roman"/>
        <family val="1"/>
      </rPr>
      <t xml:space="preserve">    </t>
    </r>
    <r>
      <rPr>
        <sz val="9"/>
        <color indexed="8"/>
        <rFont val="宋体"/>
        <family val="3"/>
        <charset val="134"/>
      </rPr>
      <t>国有土地使用权出让收入安排的支出</t>
    </r>
  </si>
  <si>
    <t>2120801</t>
  </si>
  <si>
    <r>
      <rPr>
        <sz val="9"/>
        <color indexed="8"/>
        <rFont val="Times New Roman"/>
        <family val="1"/>
      </rPr>
      <t xml:space="preserve">      </t>
    </r>
    <r>
      <rPr>
        <sz val="9"/>
        <color indexed="8"/>
        <rFont val="宋体"/>
        <family val="3"/>
        <charset val="134"/>
      </rPr>
      <t>征地和拆迁补偿支出</t>
    </r>
  </si>
  <si>
    <t>2120802</t>
  </si>
  <si>
    <r>
      <rPr>
        <sz val="9"/>
        <color indexed="8"/>
        <rFont val="Times New Roman"/>
        <family val="1"/>
      </rPr>
      <t xml:space="preserve">      </t>
    </r>
    <r>
      <rPr>
        <sz val="9"/>
        <color indexed="8"/>
        <rFont val="宋体"/>
        <family val="3"/>
        <charset val="134"/>
      </rPr>
      <t>土地开发支出</t>
    </r>
  </si>
  <si>
    <t>2120803</t>
  </si>
  <si>
    <r>
      <rPr>
        <sz val="9"/>
        <color indexed="8"/>
        <rFont val="Times New Roman"/>
        <family val="1"/>
      </rPr>
      <t xml:space="preserve">      </t>
    </r>
    <r>
      <rPr>
        <sz val="9"/>
        <color indexed="8"/>
        <rFont val="宋体"/>
        <family val="3"/>
        <charset val="134"/>
      </rPr>
      <t>城市建设支出</t>
    </r>
  </si>
  <si>
    <t>2120804</t>
  </si>
  <si>
    <r>
      <rPr>
        <sz val="9"/>
        <color indexed="8"/>
        <rFont val="Times New Roman"/>
        <family val="1"/>
      </rPr>
      <t xml:space="preserve">      </t>
    </r>
    <r>
      <rPr>
        <sz val="9"/>
        <color indexed="8"/>
        <rFont val="宋体"/>
        <family val="3"/>
        <charset val="134"/>
      </rPr>
      <t>农村基础设施建设支出</t>
    </r>
  </si>
  <si>
    <t>2120805</t>
  </si>
  <si>
    <r>
      <rPr>
        <sz val="9"/>
        <color indexed="8"/>
        <rFont val="Times New Roman"/>
        <family val="1"/>
      </rPr>
      <t xml:space="preserve">      </t>
    </r>
    <r>
      <rPr>
        <sz val="9"/>
        <color indexed="8"/>
        <rFont val="宋体"/>
        <family val="3"/>
        <charset val="134"/>
      </rPr>
      <t>补助被征地农民支出</t>
    </r>
  </si>
  <si>
    <t>2120806</t>
  </si>
  <si>
    <r>
      <rPr>
        <sz val="9"/>
        <color indexed="8"/>
        <rFont val="Times New Roman"/>
        <family val="1"/>
      </rPr>
      <t xml:space="preserve">      </t>
    </r>
    <r>
      <rPr>
        <sz val="9"/>
        <color indexed="8"/>
        <rFont val="宋体"/>
        <family val="3"/>
        <charset val="134"/>
      </rPr>
      <t>土地出让业务支出</t>
    </r>
  </si>
  <si>
    <t>2120807</t>
  </si>
  <si>
    <r>
      <rPr>
        <sz val="9"/>
        <color indexed="8"/>
        <rFont val="Times New Roman"/>
        <family val="1"/>
      </rPr>
      <t xml:space="preserve">      </t>
    </r>
    <r>
      <rPr>
        <sz val="9"/>
        <color indexed="8"/>
        <rFont val="宋体"/>
        <family val="3"/>
        <charset val="134"/>
      </rPr>
      <t>廉租住房支出</t>
    </r>
  </si>
  <si>
    <t>2120809</t>
  </si>
  <si>
    <r>
      <rPr>
        <sz val="9"/>
        <color indexed="8"/>
        <rFont val="Times New Roman"/>
        <family val="1"/>
      </rPr>
      <t xml:space="preserve">      </t>
    </r>
    <r>
      <rPr>
        <sz val="9"/>
        <color indexed="8"/>
        <rFont val="宋体"/>
        <family val="3"/>
        <charset val="134"/>
      </rPr>
      <t>支付破产或改制企业职工安置费</t>
    </r>
  </si>
  <si>
    <t>2120810</t>
  </si>
  <si>
    <r>
      <rPr>
        <sz val="9"/>
        <color indexed="8"/>
        <rFont val="Times New Roman"/>
        <family val="1"/>
      </rPr>
      <t xml:space="preserve">      </t>
    </r>
    <r>
      <rPr>
        <sz val="9"/>
        <color indexed="8"/>
        <rFont val="宋体"/>
        <family val="3"/>
        <charset val="134"/>
      </rPr>
      <t>棚户区改造支出</t>
    </r>
  </si>
  <si>
    <t>2120811</t>
  </si>
  <si>
    <r>
      <rPr>
        <sz val="9"/>
        <color indexed="8"/>
        <rFont val="Times New Roman"/>
        <family val="1"/>
      </rPr>
      <t xml:space="preserve">      </t>
    </r>
    <r>
      <rPr>
        <sz val="9"/>
        <color indexed="8"/>
        <rFont val="宋体"/>
        <family val="3"/>
        <charset val="134"/>
      </rPr>
      <t>公共租赁住房支出</t>
    </r>
  </si>
  <si>
    <t>2120813</t>
  </si>
  <si>
    <r>
      <rPr>
        <sz val="9"/>
        <color indexed="8"/>
        <rFont val="Times New Roman"/>
        <family val="1"/>
      </rPr>
      <t xml:space="preserve">      </t>
    </r>
    <r>
      <rPr>
        <sz val="9"/>
        <color indexed="8"/>
        <rFont val="宋体"/>
        <family val="3"/>
        <charset val="134"/>
      </rPr>
      <t>保障性住房租金补贴</t>
    </r>
  </si>
  <si>
    <t>2120814</t>
  </si>
  <si>
    <r>
      <rPr>
        <sz val="9"/>
        <color indexed="8"/>
        <rFont val="Times New Roman"/>
        <family val="1"/>
      </rPr>
      <t xml:space="preserve">      </t>
    </r>
    <r>
      <rPr>
        <sz val="9"/>
        <color indexed="8"/>
        <rFont val="宋体"/>
        <family val="3"/>
        <charset val="134"/>
      </rPr>
      <t>农业生产发展支出</t>
    </r>
  </si>
  <si>
    <r>
      <rPr>
        <sz val="9"/>
        <color indexed="8"/>
        <rFont val="Times New Roman"/>
        <family val="1"/>
      </rPr>
      <t xml:space="preserve">      </t>
    </r>
    <r>
      <rPr>
        <sz val="9"/>
        <color indexed="8"/>
        <rFont val="宋体"/>
        <family val="3"/>
        <charset val="134"/>
      </rPr>
      <t>农业农村生态环境支出</t>
    </r>
  </si>
  <si>
    <t>2120899</t>
  </si>
  <si>
    <r>
      <rPr>
        <sz val="9"/>
        <color indexed="8"/>
        <rFont val="Times New Roman"/>
        <family val="1"/>
      </rPr>
      <t xml:space="preserve">      </t>
    </r>
    <r>
      <rPr>
        <sz val="9"/>
        <color indexed="8"/>
        <rFont val="宋体"/>
        <family val="3"/>
        <charset val="134"/>
      </rPr>
      <t>其他国有土地使用权出让收入安排的支出</t>
    </r>
  </si>
  <si>
    <t>21210</t>
  </si>
  <si>
    <r>
      <rPr>
        <sz val="9"/>
        <color indexed="8"/>
        <rFont val="Times New Roman"/>
        <family val="1"/>
      </rPr>
      <t xml:space="preserve">    </t>
    </r>
    <r>
      <rPr>
        <sz val="9"/>
        <color indexed="8"/>
        <rFont val="宋体"/>
        <family val="3"/>
        <charset val="134"/>
      </rPr>
      <t>国有土地收益基金安排的支出</t>
    </r>
  </si>
  <si>
    <t>2121001</t>
  </si>
  <si>
    <t>2121002</t>
  </si>
  <si>
    <t>2121099</t>
  </si>
  <si>
    <r>
      <rPr>
        <sz val="9"/>
        <color indexed="8"/>
        <rFont val="Times New Roman"/>
        <family val="1"/>
      </rPr>
      <t xml:space="preserve">      </t>
    </r>
    <r>
      <rPr>
        <sz val="9"/>
        <color indexed="8"/>
        <rFont val="宋体"/>
        <family val="3"/>
        <charset val="134"/>
      </rPr>
      <t>其他国有土地收益基金支出</t>
    </r>
  </si>
  <si>
    <t>21211</t>
  </si>
  <si>
    <r>
      <rPr>
        <sz val="9"/>
        <color indexed="8"/>
        <rFont val="Times New Roman"/>
        <family val="1"/>
      </rPr>
      <t xml:space="preserve">    </t>
    </r>
    <r>
      <rPr>
        <sz val="9"/>
        <color indexed="8"/>
        <rFont val="宋体"/>
        <family val="3"/>
        <charset val="134"/>
      </rPr>
      <t>农业土地开发资金安排的支出</t>
    </r>
  </si>
  <si>
    <t>21213</t>
  </si>
  <si>
    <r>
      <rPr>
        <sz val="9"/>
        <color indexed="8"/>
        <rFont val="Times New Roman"/>
        <family val="1"/>
      </rPr>
      <t xml:space="preserve">    </t>
    </r>
    <r>
      <rPr>
        <sz val="9"/>
        <color indexed="8"/>
        <rFont val="宋体"/>
        <family val="3"/>
        <charset val="134"/>
      </rPr>
      <t>城市基础设施配套费安排的支出</t>
    </r>
  </si>
  <si>
    <t>2121301</t>
  </si>
  <si>
    <r>
      <rPr>
        <sz val="9"/>
        <color indexed="8"/>
        <rFont val="Times New Roman"/>
        <family val="1"/>
      </rPr>
      <t xml:space="preserve">      </t>
    </r>
    <r>
      <rPr>
        <sz val="9"/>
        <color indexed="8"/>
        <rFont val="宋体"/>
        <family val="3"/>
        <charset val="134"/>
      </rPr>
      <t>城市公共设施</t>
    </r>
  </si>
  <si>
    <t>2121302</t>
  </si>
  <si>
    <r>
      <rPr>
        <sz val="9"/>
        <color indexed="8"/>
        <rFont val="Times New Roman"/>
        <family val="1"/>
      </rPr>
      <t xml:space="preserve">      </t>
    </r>
    <r>
      <rPr>
        <sz val="9"/>
        <color indexed="8"/>
        <rFont val="宋体"/>
        <family val="3"/>
        <charset val="134"/>
      </rPr>
      <t>城市环境卫生</t>
    </r>
  </si>
  <si>
    <t>2121303</t>
  </si>
  <si>
    <r>
      <rPr>
        <sz val="9"/>
        <color indexed="8"/>
        <rFont val="Times New Roman"/>
        <family val="1"/>
      </rPr>
      <t xml:space="preserve">      </t>
    </r>
    <r>
      <rPr>
        <sz val="9"/>
        <color indexed="8"/>
        <rFont val="宋体"/>
        <family val="3"/>
        <charset val="134"/>
      </rPr>
      <t>公有房屋</t>
    </r>
  </si>
  <si>
    <t>2121304</t>
  </si>
  <si>
    <r>
      <rPr>
        <sz val="9"/>
        <color indexed="8"/>
        <rFont val="Times New Roman"/>
        <family val="1"/>
      </rPr>
      <t xml:space="preserve">      </t>
    </r>
    <r>
      <rPr>
        <sz val="9"/>
        <color indexed="8"/>
        <rFont val="宋体"/>
        <family val="3"/>
        <charset val="134"/>
      </rPr>
      <t>城市防洪</t>
    </r>
  </si>
  <si>
    <t>2121399</t>
  </si>
  <si>
    <r>
      <rPr>
        <sz val="9"/>
        <color indexed="8"/>
        <rFont val="Times New Roman"/>
        <family val="1"/>
      </rPr>
      <t xml:space="preserve">      </t>
    </r>
    <r>
      <rPr>
        <sz val="9"/>
        <color indexed="8"/>
        <rFont val="宋体"/>
        <family val="3"/>
        <charset val="134"/>
      </rPr>
      <t>其他城市基础设施配套费安排的支出</t>
    </r>
  </si>
  <si>
    <t>21214</t>
  </si>
  <si>
    <r>
      <rPr>
        <sz val="9"/>
        <color indexed="8"/>
        <rFont val="Times New Roman"/>
        <family val="1"/>
      </rPr>
      <t xml:space="preserve">    </t>
    </r>
    <r>
      <rPr>
        <sz val="9"/>
        <color indexed="8"/>
        <rFont val="宋体"/>
        <family val="3"/>
        <charset val="134"/>
      </rPr>
      <t>污水处理费收入安排的支出</t>
    </r>
  </si>
  <si>
    <t>2121401</t>
  </si>
  <si>
    <r>
      <rPr>
        <sz val="9"/>
        <color indexed="8"/>
        <rFont val="Times New Roman"/>
        <family val="1"/>
      </rPr>
      <t xml:space="preserve">      </t>
    </r>
    <r>
      <rPr>
        <sz val="9"/>
        <color indexed="8"/>
        <rFont val="宋体"/>
        <family val="3"/>
        <charset val="134"/>
      </rPr>
      <t>污水处理设施建设和运营</t>
    </r>
  </si>
  <si>
    <t>2121402</t>
  </si>
  <si>
    <r>
      <rPr>
        <sz val="9"/>
        <color indexed="8"/>
        <rFont val="Times New Roman"/>
        <family val="1"/>
      </rPr>
      <t xml:space="preserve">      </t>
    </r>
    <r>
      <rPr>
        <sz val="9"/>
        <color indexed="8"/>
        <rFont val="宋体"/>
        <family val="3"/>
        <charset val="134"/>
      </rPr>
      <t>代征手续费</t>
    </r>
  </si>
  <si>
    <t>2121499</t>
  </si>
  <si>
    <r>
      <rPr>
        <sz val="9"/>
        <color indexed="8"/>
        <rFont val="Times New Roman"/>
        <family val="1"/>
      </rPr>
      <t xml:space="preserve">      </t>
    </r>
    <r>
      <rPr>
        <sz val="9"/>
        <color indexed="8"/>
        <rFont val="宋体"/>
        <family val="3"/>
        <charset val="134"/>
      </rPr>
      <t>其他污水处理费安排的支出</t>
    </r>
  </si>
  <si>
    <t>21215</t>
  </si>
  <si>
    <r>
      <rPr>
        <sz val="9"/>
        <color indexed="8"/>
        <rFont val="Times New Roman"/>
        <family val="1"/>
      </rPr>
      <t xml:space="preserve">    </t>
    </r>
    <r>
      <rPr>
        <sz val="9"/>
        <color indexed="8"/>
        <rFont val="宋体"/>
        <family val="3"/>
        <charset val="134"/>
      </rPr>
      <t>土地储备专项债券收入安排的支出</t>
    </r>
  </si>
  <si>
    <t>2121501</t>
  </si>
  <si>
    <t>2121502</t>
  </si>
  <si>
    <t>2121599</t>
  </si>
  <si>
    <r>
      <rPr>
        <sz val="9"/>
        <color indexed="8"/>
        <rFont val="Times New Roman"/>
        <family val="1"/>
      </rPr>
      <t xml:space="preserve">      </t>
    </r>
    <r>
      <rPr>
        <sz val="9"/>
        <color indexed="8"/>
        <rFont val="宋体"/>
        <family val="3"/>
        <charset val="134"/>
      </rPr>
      <t>其他土地储备专项债券收入安排的支出</t>
    </r>
  </si>
  <si>
    <t>21216</t>
  </si>
  <si>
    <r>
      <rPr>
        <sz val="9"/>
        <color indexed="8"/>
        <rFont val="Times New Roman"/>
        <family val="1"/>
      </rPr>
      <t xml:space="preserve">    </t>
    </r>
    <r>
      <rPr>
        <sz val="9"/>
        <color indexed="8"/>
        <rFont val="宋体"/>
        <family val="3"/>
        <charset val="134"/>
      </rPr>
      <t>棚户区改造专项债券收入安排的支出</t>
    </r>
  </si>
  <si>
    <t>2121601</t>
  </si>
  <si>
    <t>2121602</t>
  </si>
  <si>
    <t>2121699</t>
  </si>
  <si>
    <r>
      <rPr>
        <sz val="9"/>
        <color indexed="8"/>
        <rFont val="Times New Roman"/>
        <family val="1"/>
      </rPr>
      <t xml:space="preserve">      </t>
    </r>
    <r>
      <rPr>
        <sz val="9"/>
        <color indexed="8"/>
        <rFont val="宋体"/>
        <family val="3"/>
        <charset val="134"/>
      </rPr>
      <t>其他棚户区改造专项债券收入安排的支出</t>
    </r>
  </si>
  <si>
    <t>21217</t>
  </si>
  <si>
    <r>
      <rPr>
        <sz val="9"/>
        <color indexed="8"/>
        <rFont val="Times New Roman"/>
        <family val="1"/>
      </rPr>
      <t xml:space="preserve">    </t>
    </r>
    <r>
      <rPr>
        <sz val="9"/>
        <color indexed="8"/>
        <rFont val="宋体"/>
        <family val="3"/>
        <charset val="134"/>
      </rPr>
      <t>城市基础设施配套费对应专项债务收入安排的支出</t>
    </r>
  </si>
  <si>
    <t>2121701</t>
  </si>
  <si>
    <t>2121702</t>
  </si>
  <si>
    <t>2121703</t>
  </si>
  <si>
    <t>2121704</t>
  </si>
  <si>
    <t>2121799</t>
  </si>
  <si>
    <r>
      <rPr>
        <sz val="9"/>
        <color indexed="8"/>
        <rFont val="Times New Roman"/>
        <family val="1"/>
      </rPr>
      <t xml:space="preserve">      </t>
    </r>
    <r>
      <rPr>
        <sz val="9"/>
        <color indexed="8"/>
        <rFont val="宋体"/>
        <family val="3"/>
        <charset val="134"/>
      </rPr>
      <t>其他城市基础设施配套费对应专项债务收入安排的支出</t>
    </r>
  </si>
  <si>
    <t>21218</t>
  </si>
  <si>
    <r>
      <rPr>
        <sz val="9"/>
        <color indexed="8"/>
        <rFont val="Times New Roman"/>
        <family val="1"/>
      </rPr>
      <t xml:space="preserve">    </t>
    </r>
    <r>
      <rPr>
        <sz val="9"/>
        <color indexed="8"/>
        <rFont val="宋体"/>
        <family val="3"/>
        <charset val="134"/>
      </rPr>
      <t>污水处理费对应专项债务收入安排的支出</t>
    </r>
  </si>
  <si>
    <t>2121801</t>
  </si>
  <si>
    <t>2121899</t>
  </si>
  <si>
    <r>
      <rPr>
        <sz val="9"/>
        <color indexed="8"/>
        <rFont val="Times New Roman"/>
        <family val="1"/>
      </rPr>
      <t xml:space="preserve">      </t>
    </r>
    <r>
      <rPr>
        <sz val="9"/>
        <color indexed="8"/>
        <rFont val="宋体"/>
        <family val="3"/>
        <charset val="134"/>
      </rPr>
      <t>其他污水处理费对应专项债务收入安排的支出</t>
    </r>
  </si>
  <si>
    <t>21219</t>
  </si>
  <si>
    <r>
      <rPr>
        <sz val="9"/>
        <color indexed="8"/>
        <rFont val="Times New Roman"/>
        <family val="1"/>
      </rPr>
      <t xml:space="preserve">    </t>
    </r>
    <r>
      <rPr>
        <sz val="9"/>
        <color indexed="8"/>
        <rFont val="宋体"/>
        <family val="3"/>
        <charset val="134"/>
      </rPr>
      <t>国有土地使用权出让收入对应专项债务收入安排的支出</t>
    </r>
  </si>
  <si>
    <t>2121901</t>
  </si>
  <si>
    <t>2121902</t>
  </si>
  <si>
    <t>2121903</t>
  </si>
  <si>
    <t>2121904</t>
  </si>
  <si>
    <t>2121905</t>
  </si>
  <si>
    <t>2121906</t>
  </si>
  <si>
    <t>2121907</t>
  </si>
  <si>
    <t>2121999</t>
  </si>
  <si>
    <r>
      <rPr>
        <sz val="9"/>
        <color indexed="8"/>
        <rFont val="Times New Roman"/>
        <family val="1"/>
      </rPr>
      <t xml:space="preserve">      </t>
    </r>
    <r>
      <rPr>
        <sz val="9"/>
        <color indexed="8"/>
        <rFont val="宋体"/>
        <family val="3"/>
        <charset val="134"/>
      </rPr>
      <t>其他国有土地使用权出让收入对应专项债务收入安排的支出</t>
    </r>
  </si>
  <si>
    <t>213</t>
  </si>
  <si>
    <t>21366</t>
  </si>
  <si>
    <r>
      <rPr>
        <sz val="9"/>
        <color indexed="8"/>
        <rFont val="Times New Roman"/>
        <family val="1"/>
      </rPr>
      <t xml:space="preserve">    </t>
    </r>
    <r>
      <rPr>
        <sz val="9"/>
        <color indexed="8"/>
        <rFont val="宋体"/>
        <family val="3"/>
        <charset val="134"/>
      </rPr>
      <t>大中型水库库区基金安排的支出</t>
    </r>
  </si>
  <si>
    <t>2136601</t>
  </si>
  <si>
    <t>2136602</t>
  </si>
  <si>
    <r>
      <rPr>
        <sz val="9"/>
        <color indexed="8"/>
        <rFont val="Times New Roman"/>
        <family val="1"/>
      </rPr>
      <t xml:space="preserve">      </t>
    </r>
    <r>
      <rPr>
        <sz val="9"/>
        <color indexed="8"/>
        <rFont val="宋体"/>
        <family val="3"/>
        <charset val="134"/>
      </rPr>
      <t>解决移民遗留问题</t>
    </r>
  </si>
  <si>
    <t>2136603</t>
  </si>
  <si>
    <r>
      <rPr>
        <sz val="9"/>
        <color indexed="8"/>
        <rFont val="Times New Roman"/>
        <family val="1"/>
      </rPr>
      <t xml:space="preserve">      </t>
    </r>
    <r>
      <rPr>
        <sz val="9"/>
        <color indexed="8"/>
        <rFont val="宋体"/>
        <family val="3"/>
        <charset val="134"/>
      </rPr>
      <t>库区防护工程维护</t>
    </r>
  </si>
  <si>
    <t>2136699</t>
  </si>
  <si>
    <r>
      <rPr>
        <sz val="9"/>
        <color indexed="8"/>
        <rFont val="Times New Roman"/>
        <family val="1"/>
      </rPr>
      <t xml:space="preserve">      </t>
    </r>
    <r>
      <rPr>
        <sz val="9"/>
        <color indexed="8"/>
        <rFont val="宋体"/>
        <family val="3"/>
        <charset val="134"/>
      </rPr>
      <t>其他大中型水库库区基金支出</t>
    </r>
  </si>
  <si>
    <t>21367</t>
  </si>
  <si>
    <r>
      <rPr>
        <sz val="9"/>
        <color indexed="8"/>
        <rFont val="Times New Roman"/>
        <family val="1"/>
      </rPr>
      <t xml:space="preserve">    </t>
    </r>
    <r>
      <rPr>
        <sz val="9"/>
        <color indexed="8"/>
        <rFont val="宋体"/>
        <family val="3"/>
        <charset val="134"/>
      </rPr>
      <t>三峡水库库区基金支出</t>
    </r>
  </si>
  <si>
    <t>2136701</t>
  </si>
  <si>
    <t>2136702</t>
  </si>
  <si>
    <t>2136703</t>
  </si>
  <si>
    <r>
      <rPr>
        <sz val="9"/>
        <color indexed="8"/>
        <rFont val="Times New Roman"/>
        <family val="1"/>
      </rPr>
      <t xml:space="preserve">      </t>
    </r>
    <r>
      <rPr>
        <sz val="9"/>
        <color indexed="8"/>
        <rFont val="宋体"/>
        <family val="3"/>
        <charset val="134"/>
      </rPr>
      <t>库区维护和管理</t>
    </r>
  </si>
  <si>
    <t>2136799</t>
  </si>
  <si>
    <r>
      <rPr>
        <sz val="9"/>
        <color indexed="8"/>
        <rFont val="Times New Roman"/>
        <family val="1"/>
      </rPr>
      <t xml:space="preserve">      </t>
    </r>
    <r>
      <rPr>
        <sz val="9"/>
        <color indexed="8"/>
        <rFont val="宋体"/>
        <family val="3"/>
        <charset val="134"/>
      </rPr>
      <t>其他三峡水库库区基金支出</t>
    </r>
  </si>
  <si>
    <t>21369</t>
  </si>
  <si>
    <r>
      <rPr>
        <sz val="9"/>
        <color indexed="8"/>
        <rFont val="Times New Roman"/>
        <family val="1"/>
      </rPr>
      <t xml:space="preserve">    </t>
    </r>
    <r>
      <rPr>
        <sz val="9"/>
        <color indexed="8"/>
        <rFont val="宋体"/>
        <family val="3"/>
        <charset val="134"/>
      </rPr>
      <t>国家重大水利工程建设基金安排的支出</t>
    </r>
  </si>
  <si>
    <t>2136901</t>
  </si>
  <si>
    <r>
      <rPr>
        <sz val="9"/>
        <color indexed="8"/>
        <rFont val="Times New Roman"/>
        <family val="1"/>
      </rPr>
      <t xml:space="preserve">      </t>
    </r>
    <r>
      <rPr>
        <sz val="9"/>
        <color indexed="8"/>
        <rFont val="宋体"/>
        <family val="3"/>
        <charset val="134"/>
      </rPr>
      <t>南水北调工程建设</t>
    </r>
  </si>
  <si>
    <t>2136902</t>
  </si>
  <si>
    <r>
      <rPr>
        <sz val="9"/>
        <color indexed="8"/>
        <rFont val="Times New Roman"/>
        <family val="1"/>
      </rPr>
      <t xml:space="preserve">      </t>
    </r>
    <r>
      <rPr>
        <sz val="9"/>
        <color indexed="8"/>
        <rFont val="宋体"/>
        <family val="3"/>
        <charset val="134"/>
      </rPr>
      <t>三峡后续工作</t>
    </r>
  </si>
  <si>
    <t>2136903</t>
  </si>
  <si>
    <r>
      <rPr>
        <sz val="9"/>
        <color indexed="8"/>
        <rFont val="Times New Roman"/>
        <family val="1"/>
      </rPr>
      <t xml:space="preserve">      </t>
    </r>
    <r>
      <rPr>
        <sz val="9"/>
        <color indexed="8"/>
        <rFont val="宋体"/>
        <family val="3"/>
        <charset val="134"/>
      </rPr>
      <t>地方重大水利工程建设</t>
    </r>
  </si>
  <si>
    <t>2136999</t>
  </si>
  <si>
    <r>
      <rPr>
        <sz val="9"/>
        <color indexed="8"/>
        <rFont val="Times New Roman"/>
        <family val="1"/>
      </rPr>
      <t xml:space="preserve">      </t>
    </r>
    <r>
      <rPr>
        <sz val="9"/>
        <color indexed="8"/>
        <rFont val="宋体"/>
        <family val="3"/>
        <charset val="134"/>
      </rPr>
      <t>其他重大水利工程建设基金支出</t>
    </r>
  </si>
  <si>
    <r>
      <rPr>
        <sz val="9"/>
        <color indexed="8"/>
        <rFont val="Times New Roman"/>
        <family val="1"/>
      </rPr>
      <t xml:space="preserve">    </t>
    </r>
    <r>
      <rPr>
        <sz val="9"/>
        <color indexed="8"/>
        <rFont val="宋体"/>
        <family val="3"/>
        <charset val="134"/>
      </rPr>
      <t>大中型水库库区基金对应专项债务收入安排的支出</t>
    </r>
  </si>
  <si>
    <r>
      <rPr>
        <sz val="9"/>
        <color indexed="8"/>
        <rFont val="Times New Roman"/>
        <family val="1"/>
      </rPr>
      <t xml:space="preserve">      </t>
    </r>
    <r>
      <rPr>
        <sz val="9"/>
        <color indexed="8"/>
        <rFont val="宋体"/>
        <family val="3"/>
        <charset val="134"/>
      </rPr>
      <t>其他大中型水库库区基金对应专项债务收入支出</t>
    </r>
  </si>
  <si>
    <r>
      <rPr>
        <sz val="9"/>
        <color indexed="8"/>
        <rFont val="Times New Roman"/>
        <family val="1"/>
      </rPr>
      <t xml:space="preserve">    </t>
    </r>
    <r>
      <rPr>
        <sz val="9"/>
        <color indexed="8"/>
        <rFont val="宋体"/>
        <family val="3"/>
        <charset val="134"/>
      </rPr>
      <t>国家重大水利工程建设基金对应专项债务收入安排的支出</t>
    </r>
  </si>
  <si>
    <r>
      <rPr>
        <sz val="9"/>
        <color indexed="8"/>
        <rFont val="Times New Roman"/>
        <family val="1"/>
      </rPr>
      <t xml:space="preserve">      </t>
    </r>
    <r>
      <rPr>
        <sz val="9"/>
        <color indexed="8"/>
        <rFont val="宋体"/>
        <family val="3"/>
        <charset val="134"/>
      </rPr>
      <t>三峡工程后续工作</t>
    </r>
  </si>
  <si>
    <r>
      <rPr>
        <sz val="9"/>
        <color indexed="8"/>
        <rFont val="Times New Roman"/>
        <family val="1"/>
      </rPr>
      <t xml:space="preserve">      </t>
    </r>
    <r>
      <rPr>
        <sz val="9"/>
        <color indexed="8"/>
        <rFont val="宋体"/>
        <family val="3"/>
        <charset val="134"/>
      </rPr>
      <t>其他重大水利工程建设基金对应专项债务收入支出</t>
    </r>
  </si>
  <si>
    <t>21398</t>
  </si>
  <si>
    <r>
      <rPr>
        <sz val="9"/>
        <color indexed="8"/>
        <rFont val="Times New Roman"/>
        <family val="1"/>
      </rPr>
      <t xml:space="preserve">    </t>
    </r>
    <r>
      <rPr>
        <sz val="9"/>
        <color indexed="8"/>
        <rFont val="宋体"/>
        <family val="3"/>
        <charset val="134"/>
      </rPr>
      <t>超长期特别国债安排的支</t>
    </r>
  </si>
  <si>
    <t xml:space="preserve">2139802 </t>
  </si>
  <si>
    <t xml:space="preserve">   水利支出</t>
  </si>
  <si>
    <t>214</t>
  </si>
  <si>
    <t>21460</t>
  </si>
  <si>
    <r>
      <rPr>
        <sz val="9"/>
        <color indexed="8"/>
        <rFont val="Times New Roman"/>
        <family val="1"/>
      </rPr>
      <t xml:space="preserve">    </t>
    </r>
    <r>
      <rPr>
        <sz val="9"/>
        <color indexed="8"/>
        <rFont val="宋体"/>
        <family val="3"/>
        <charset val="134"/>
      </rPr>
      <t>海南省高等级公路车辆通行附加费安排的支出</t>
    </r>
  </si>
  <si>
    <t>2146001</t>
  </si>
  <si>
    <r>
      <rPr>
        <sz val="9"/>
        <color indexed="8"/>
        <rFont val="Times New Roman"/>
        <family val="1"/>
      </rPr>
      <t xml:space="preserve">      </t>
    </r>
    <r>
      <rPr>
        <sz val="9"/>
        <color indexed="8"/>
        <rFont val="宋体"/>
        <family val="3"/>
        <charset val="134"/>
      </rPr>
      <t>公路建设</t>
    </r>
  </si>
  <si>
    <t>2146002</t>
  </si>
  <si>
    <r>
      <rPr>
        <sz val="9"/>
        <color indexed="8"/>
        <rFont val="Times New Roman"/>
        <family val="1"/>
      </rPr>
      <t xml:space="preserve">      </t>
    </r>
    <r>
      <rPr>
        <sz val="9"/>
        <color indexed="8"/>
        <rFont val="宋体"/>
        <family val="3"/>
        <charset val="134"/>
      </rPr>
      <t>公路养护</t>
    </r>
  </si>
  <si>
    <t>2146003</t>
  </si>
  <si>
    <r>
      <rPr>
        <sz val="9"/>
        <color indexed="8"/>
        <rFont val="Times New Roman"/>
        <family val="1"/>
      </rPr>
      <t xml:space="preserve">      </t>
    </r>
    <r>
      <rPr>
        <sz val="9"/>
        <color indexed="8"/>
        <rFont val="宋体"/>
        <family val="3"/>
        <charset val="134"/>
      </rPr>
      <t>公路还贷</t>
    </r>
  </si>
  <si>
    <t>2146099</t>
  </si>
  <si>
    <r>
      <rPr>
        <sz val="9"/>
        <color indexed="8"/>
        <rFont val="Times New Roman"/>
        <family val="1"/>
      </rPr>
      <t xml:space="preserve">      </t>
    </r>
    <r>
      <rPr>
        <sz val="9"/>
        <color indexed="8"/>
        <rFont val="宋体"/>
        <family val="3"/>
        <charset val="134"/>
      </rPr>
      <t>其他海南省高等级公路车辆通行附加费安排的支出</t>
    </r>
  </si>
  <si>
    <t>21462</t>
  </si>
  <si>
    <r>
      <rPr>
        <sz val="9"/>
        <color indexed="8"/>
        <rFont val="Times New Roman"/>
        <family val="1"/>
      </rPr>
      <t xml:space="preserve">    </t>
    </r>
    <r>
      <rPr>
        <sz val="9"/>
        <color indexed="8"/>
        <rFont val="宋体"/>
        <family val="3"/>
        <charset val="134"/>
      </rPr>
      <t>车辆通行费安排的支出</t>
    </r>
  </si>
  <si>
    <t>2146201</t>
  </si>
  <si>
    <t>2146202</t>
  </si>
  <si>
    <r>
      <rPr>
        <sz val="9"/>
        <color indexed="8"/>
        <rFont val="Times New Roman"/>
        <family val="1"/>
      </rPr>
      <t xml:space="preserve">      </t>
    </r>
    <r>
      <rPr>
        <sz val="9"/>
        <color indexed="8"/>
        <rFont val="宋体"/>
        <family val="3"/>
        <charset val="134"/>
      </rPr>
      <t>政府还贷公路养护</t>
    </r>
  </si>
  <si>
    <t>2146203</t>
  </si>
  <si>
    <r>
      <rPr>
        <sz val="9"/>
        <color indexed="8"/>
        <rFont val="Times New Roman"/>
        <family val="1"/>
      </rPr>
      <t xml:space="preserve">      </t>
    </r>
    <r>
      <rPr>
        <sz val="9"/>
        <color indexed="8"/>
        <rFont val="宋体"/>
        <family val="3"/>
        <charset val="134"/>
      </rPr>
      <t>政府还贷公路管理</t>
    </r>
  </si>
  <si>
    <t>2146299</t>
  </si>
  <si>
    <r>
      <rPr>
        <sz val="9"/>
        <color indexed="8"/>
        <rFont val="Times New Roman"/>
        <family val="1"/>
      </rPr>
      <t xml:space="preserve">      </t>
    </r>
    <r>
      <rPr>
        <sz val="9"/>
        <color indexed="8"/>
        <rFont val="宋体"/>
        <family val="3"/>
        <charset val="134"/>
      </rPr>
      <t>其他车辆通行费安排的支出</t>
    </r>
  </si>
  <si>
    <t>21463</t>
  </si>
  <si>
    <r>
      <rPr>
        <sz val="9"/>
        <color indexed="8"/>
        <rFont val="Times New Roman"/>
        <family val="1"/>
      </rPr>
      <t xml:space="preserve">    </t>
    </r>
    <r>
      <rPr>
        <sz val="9"/>
        <color indexed="8"/>
        <rFont val="宋体"/>
        <family val="3"/>
        <charset val="134"/>
      </rPr>
      <t>港口建设费安排的支出</t>
    </r>
  </si>
  <si>
    <t>2146301</t>
  </si>
  <si>
    <r>
      <rPr>
        <sz val="9"/>
        <color indexed="8"/>
        <rFont val="Times New Roman"/>
        <family val="1"/>
      </rPr>
      <t xml:space="preserve">      </t>
    </r>
    <r>
      <rPr>
        <sz val="9"/>
        <color indexed="8"/>
        <rFont val="宋体"/>
        <family val="3"/>
        <charset val="134"/>
      </rPr>
      <t>港口设施</t>
    </r>
  </si>
  <si>
    <t>2146302</t>
  </si>
  <si>
    <r>
      <rPr>
        <sz val="9"/>
        <color indexed="8"/>
        <rFont val="Times New Roman"/>
        <family val="1"/>
      </rPr>
      <t xml:space="preserve">      </t>
    </r>
    <r>
      <rPr>
        <sz val="9"/>
        <color indexed="8"/>
        <rFont val="宋体"/>
        <family val="3"/>
        <charset val="134"/>
      </rPr>
      <t>航道建设和维护</t>
    </r>
  </si>
  <si>
    <t>2146303</t>
  </si>
  <si>
    <r>
      <rPr>
        <sz val="9"/>
        <color indexed="8"/>
        <rFont val="Times New Roman"/>
        <family val="1"/>
      </rPr>
      <t xml:space="preserve">      </t>
    </r>
    <r>
      <rPr>
        <sz val="9"/>
        <color indexed="8"/>
        <rFont val="宋体"/>
        <family val="3"/>
        <charset val="134"/>
      </rPr>
      <t>航运保障系统建设</t>
    </r>
  </si>
  <si>
    <t>2146399</t>
  </si>
  <si>
    <r>
      <rPr>
        <sz val="9"/>
        <color indexed="8"/>
        <rFont val="Times New Roman"/>
        <family val="1"/>
      </rPr>
      <t xml:space="preserve">      </t>
    </r>
    <r>
      <rPr>
        <sz val="9"/>
        <color indexed="8"/>
        <rFont val="宋体"/>
        <family val="3"/>
        <charset val="134"/>
      </rPr>
      <t>其他港口建设费安排的支出</t>
    </r>
  </si>
  <si>
    <t>21464</t>
  </si>
  <si>
    <r>
      <rPr>
        <sz val="9"/>
        <color indexed="8"/>
        <rFont val="Times New Roman"/>
        <family val="1"/>
      </rPr>
      <t xml:space="preserve">    </t>
    </r>
    <r>
      <rPr>
        <sz val="9"/>
        <color indexed="8"/>
        <rFont val="宋体"/>
        <family val="3"/>
        <charset val="134"/>
      </rPr>
      <t>铁路建设基金支出</t>
    </r>
  </si>
  <si>
    <t>2146401</t>
  </si>
  <si>
    <r>
      <rPr>
        <sz val="9"/>
        <color indexed="8"/>
        <rFont val="Times New Roman"/>
        <family val="1"/>
      </rPr>
      <t xml:space="preserve">      </t>
    </r>
    <r>
      <rPr>
        <sz val="9"/>
        <color indexed="8"/>
        <rFont val="宋体"/>
        <family val="3"/>
        <charset val="134"/>
      </rPr>
      <t>铁路建设投资</t>
    </r>
  </si>
  <si>
    <t>2146402</t>
  </si>
  <si>
    <r>
      <rPr>
        <sz val="9"/>
        <color indexed="8"/>
        <rFont val="Times New Roman"/>
        <family val="1"/>
      </rPr>
      <t xml:space="preserve">      </t>
    </r>
    <r>
      <rPr>
        <sz val="9"/>
        <color indexed="8"/>
        <rFont val="宋体"/>
        <family val="3"/>
        <charset val="134"/>
      </rPr>
      <t>购置铁路机车车辆</t>
    </r>
  </si>
  <si>
    <t>2146403</t>
  </si>
  <si>
    <r>
      <rPr>
        <sz val="9"/>
        <color indexed="8"/>
        <rFont val="Times New Roman"/>
        <family val="1"/>
      </rPr>
      <t xml:space="preserve">      </t>
    </r>
    <r>
      <rPr>
        <sz val="9"/>
        <color indexed="8"/>
        <rFont val="宋体"/>
        <family val="3"/>
        <charset val="134"/>
      </rPr>
      <t>铁路还贷</t>
    </r>
  </si>
  <si>
    <t>2146404</t>
  </si>
  <si>
    <r>
      <rPr>
        <sz val="9"/>
        <color indexed="8"/>
        <rFont val="Times New Roman"/>
        <family val="1"/>
      </rPr>
      <t xml:space="preserve">      </t>
    </r>
    <r>
      <rPr>
        <sz val="9"/>
        <color indexed="8"/>
        <rFont val="宋体"/>
        <family val="3"/>
        <charset val="134"/>
      </rPr>
      <t>建设项目铺底资金</t>
    </r>
  </si>
  <si>
    <t>2146405</t>
  </si>
  <si>
    <r>
      <rPr>
        <sz val="9"/>
        <color indexed="8"/>
        <rFont val="Times New Roman"/>
        <family val="1"/>
      </rPr>
      <t xml:space="preserve">      </t>
    </r>
    <r>
      <rPr>
        <sz val="9"/>
        <color indexed="8"/>
        <rFont val="宋体"/>
        <family val="3"/>
        <charset val="134"/>
      </rPr>
      <t>勘测设计</t>
    </r>
  </si>
  <si>
    <t>2146406</t>
  </si>
  <si>
    <r>
      <rPr>
        <sz val="9"/>
        <color indexed="8"/>
        <rFont val="Times New Roman"/>
        <family val="1"/>
      </rPr>
      <t xml:space="preserve">      </t>
    </r>
    <r>
      <rPr>
        <sz val="9"/>
        <color indexed="8"/>
        <rFont val="宋体"/>
        <family val="3"/>
        <charset val="134"/>
      </rPr>
      <t>注册资本金</t>
    </r>
  </si>
  <si>
    <t>2146407</t>
  </si>
  <si>
    <r>
      <rPr>
        <sz val="9"/>
        <color indexed="8"/>
        <rFont val="Times New Roman"/>
        <family val="1"/>
      </rPr>
      <t xml:space="preserve">      </t>
    </r>
    <r>
      <rPr>
        <sz val="9"/>
        <color indexed="8"/>
        <rFont val="宋体"/>
        <family val="3"/>
        <charset val="134"/>
      </rPr>
      <t>周转资金</t>
    </r>
  </si>
  <si>
    <t>2146499</t>
  </si>
  <si>
    <r>
      <rPr>
        <sz val="9"/>
        <color indexed="8"/>
        <rFont val="Times New Roman"/>
        <family val="1"/>
      </rPr>
      <t xml:space="preserve">      </t>
    </r>
    <r>
      <rPr>
        <sz val="9"/>
        <color indexed="8"/>
        <rFont val="宋体"/>
        <family val="3"/>
        <charset val="134"/>
      </rPr>
      <t>其他铁路建设基金支出</t>
    </r>
  </si>
  <si>
    <t>21468</t>
  </si>
  <si>
    <r>
      <rPr>
        <sz val="9"/>
        <color indexed="8"/>
        <rFont val="Times New Roman"/>
        <family val="1"/>
      </rPr>
      <t xml:space="preserve">    </t>
    </r>
    <r>
      <rPr>
        <sz val="9"/>
        <color indexed="8"/>
        <rFont val="宋体"/>
        <family val="3"/>
        <charset val="134"/>
      </rPr>
      <t>船舶油污损害赔偿基金支出</t>
    </r>
  </si>
  <si>
    <t>2146801</t>
  </si>
  <si>
    <r>
      <rPr>
        <sz val="9"/>
        <color indexed="8"/>
        <rFont val="Times New Roman"/>
        <family val="1"/>
      </rPr>
      <t xml:space="preserve">      </t>
    </r>
    <r>
      <rPr>
        <sz val="9"/>
        <color indexed="8"/>
        <rFont val="宋体"/>
        <family val="3"/>
        <charset val="134"/>
      </rPr>
      <t>应急处置费用</t>
    </r>
  </si>
  <si>
    <t>2146802</t>
  </si>
  <si>
    <r>
      <rPr>
        <sz val="9"/>
        <color indexed="8"/>
        <rFont val="Times New Roman"/>
        <family val="1"/>
      </rPr>
      <t xml:space="preserve">      </t>
    </r>
    <r>
      <rPr>
        <sz val="9"/>
        <color indexed="8"/>
        <rFont val="宋体"/>
        <family val="3"/>
        <charset val="134"/>
      </rPr>
      <t>控制清除污染</t>
    </r>
  </si>
  <si>
    <t>2146803</t>
  </si>
  <si>
    <r>
      <rPr>
        <sz val="9"/>
        <color indexed="8"/>
        <rFont val="Times New Roman"/>
        <family val="1"/>
      </rPr>
      <t xml:space="preserve">      </t>
    </r>
    <r>
      <rPr>
        <sz val="9"/>
        <color indexed="8"/>
        <rFont val="宋体"/>
        <family val="3"/>
        <charset val="134"/>
      </rPr>
      <t>损失补偿</t>
    </r>
  </si>
  <si>
    <t>2146804</t>
  </si>
  <si>
    <r>
      <rPr>
        <sz val="9"/>
        <color indexed="8"/>
        <rFont val="Times New Roman"/>
        <family val="1"/>
      </rPr>
      <t xml:space="preserve">      </t>
    </r>
    <r>
      <rPr>
        <sz val="9"/>
        <color indexed="8"/>
        <rFont val="宋体"/>
        <family val="3"/>
        <charset val="134"/>
      </rPr>
      <t>生态恢复</t>
    </r>
  </si>
  <si>
    <t>2146805</t>
  </si>
  <si>
    <r>
      <rPr>
        <sz val="9"/>
        <color indexed="8"/>
        <rFont val="Times New Roman"/>
        <family val="1"/>
      </rPr>
      <t xml:space="preserve">      </t>
    </r>
    <r>
      <rPr>
        <sz val="9"/>
        <color indexed="8"/>
        <rFont val="宋体"/>
        <family val="3"/>
        <charset val="134"/>
      </rPr>
      <t>监视监测</t>
    </r>
  </si>
  <si>
    <t>2146899</t>
  </si>
  <si>
    <r>
      <rPr>
        <sz val="9"/>
        <color indexed="8"/>
        <rFont val="Times New Roman"/>
        <family val="1"/>
      </rPr>
      <t xml:space="preserve">      </t>
    </r>
    <r>
      <rPr>
        <sz val="9"/>
        <color indexed="8"/>
        <rFont val="宋体"/>
        <family val="3"/>
        <charset val="134"/>
      </rPr>
      <t>其他船舶油污损害赔偿基金支出</t>
    </r>
  </si>
  <si>
    <t>21469</t>
  </si>
  <si>
    <r>
      <rPr>
        <sz val="9"/>
        <color indexed="8"/>
        <rFont val="Times New Roman"/>
        <family val="1"/>
      </rPr>
      <t xml:space="preserve">    </t>
    </r>
    <r>
      <rPr>
        <sz val="9"/>
        <color indexed="8"/>
        <rFont val="宋体"/>
        <family val="3"/>
        <charset val="134"/>
      </rPr>
      <t>民航发展基金支出</t>
    </r>
  </si>
  <si>
    <t>2146901</t>
  </si>
  <si>
    <r>
      <rPr>
        <sz val="9"/>
        <color indexed="8"/>
        <rFont val="Times New Roman"/>
        <family val="1"/>
      </rPr>
      <t xml:space="preserve">      </t>
    </r>
    <r>
      <rPr>
        <sz val="9"/>
        <color indexed="8"/>
        <rFont val="宋体"/>
        <family val="3"/>
        <charset val="134"/>
      </rPr>
      <t>民航机场建设</t>
    </r>
  </si>
  <si>
    <t>2146902</t>
  </si>
  <si>
    <r>
      <rPr>
        <sz val="9"/>
        <color indexed="8"/>
        <rFont val="Times New Roman"/>
        <family val="1"/>
      </rPr>
      <t xml:space="preserve">      </t>
    </r>
    <r>
      <rPr>
        <sz val="9"/>
        <color indexed="8"/>
        <rFont val="宋体"/>
        <family val="3"/>
        <charset val="134"/>
      </rPr>
      <t>空管系统建设</t>
    </r>
  </si>
  <si>
    <t>2146903</t>
  </si>
  <si>
    <r>
      <rPr>
        <sz val="9"/>
        <color indexed="8"/>
        <rFont val="Times New Roman"/>
        <family val="1"/>
      </rPr>
      <t xml:space="preserve">      </t>
    </r>
    <r>
      <rPr>
        <sz val="9"/>
        <color indexed="8"/>
        <rFont val="宋体"/>
        <family val="3"/>
        <charset val="134"/>
      </rPr>
      <t>民航安全</t>
    </r>
  </si>
  <si>
    <t>2146904</t>
  </si>
  <si>
    <r>
      <rPr>
        <sz val="9"/>
        <color indexed="8"/>
        <rFont val="Times New Roman"/>
        <family val="1"/>
      </rPr>
      <t xml:space="preserve">      </t>
    </r>
    <r>
      <rPr>
        <sz val="9"/>
        <color indexed="8"/>
        <rFont val="宋体"/>
        <family val="3"/>
        <charset val="134"/>
      </rPr>
      <t>航线和机场补贴</t>
    </r>
  </si>
  <si>
    <t>2146906</t>
  </si>
  <si>
    <r>
      <rPr>
        <sz val="9"/>
        <color indexed="8"/>
        <rFont val="Times New Roman"/>
        <family val="1"/>
      </rPr>
      <t xml:space="preserve">      </t>
    </r>
    <r>
      <rPr>
        <sz val="9"/>
        <color indexed="8"/>
        <rFont val="宋体"/>
        <family val="3"/>
        <charset val="134"/>
      </rPr>
      <t>民航节能减排</t>
    </r>
  </si>
  <si>
    <t>2146907</t>
  </si>
  <si>
    <r>
      <rPr>
        <sz val="9"/>
        <color indexed="8"/>
        <rFont val="Times New Roman"/>
        <family val="1"/>
      </rPr>
      <t xml:space="preserve">      </t>
    </r>
    <r>
      <rPr>
        <sz val="9"/>
        <color indexed="8"/>
        <rFont val="宋体"/>
        <family val="3"/>
        <charset val="134"/>
      </rPr>
      <t>通用航空发展</t>
    </r>
  </si>
  <si>
    <t>2146908</t>
  </si>
  <si>
    <r>
      <rPr>
        <sz val="9"/>
        <color indexed="8"/>
        <rFont val="Times New Roman"/>
        <family val="1"/>
      </rPr>
      <t xml:space="preserve">      </t>
    </r>
    <r>
      <rPr>
        <sz val="9"/>
        <color indexed="8"/>
        <rFont val="宋体"/>
        <family val="3"/>
        <charset val="134"/>
      </rPr>
      <t>征管经费</t>
    </r>
  </si>
  <si>
    <t>2146999</t>
  </si>
  <si>
    <r>
      <rPr>
        <sz val="9"/>
        <color indexed="8"/>
        <rFont val="Times New Roman"/>
        <family val="1"/>
      </rPr>
      <t xml:space="preserve">      </t>
    </r>
    <r>
      <rPr>
        <sz val="9"/>
        <color indexed="8"/>
        <rFont val="宋体"/>
        <family val="3"/>
        <charset val="134"/>
      </rPr>
      <t>其他民航发展基金支出</t>
    </r>
  </si>
  <si>
    <t>21470</t>
  </si>
  <si>
    <r>
      <rPr>
        <sz val="9"/>
        <color indexed="8"/>
        <rFont val="Times New Roman"/>
        <family val="1"/>
      </rPr>
      <t xml:space="preserve">    </t>
    </r>
    <r>
      <rPr>
        <sz val="9"/>
        <color indexed="8"/>
        <rFont val="宋体"/>
        <family val="3"/>
        <charset val="134"/>
      </rPr>
      <t>海南省高等级公路车辆通行附加费对应专项债务收入安排的支出</t>
    </r>
  </si>
  <si>
    <t>2147001</t>
  </si>
  <si>
    <t>2147099</t>
  </si>
  <si>
    <r>
      <rPr>
        <sz val="9"/>
        <color indexed="8"/>
        <rFont val="Times New Roman"/>
        <family val="1"/>
      </rPr>
      <t xml:space="preserve">      </t>
    </r>
    <r>
      <rPr>
        <sz val="9"/>
        <color indexed="8"/>
        <rFont val="宋体"/>
        <family val="3"/>
        <charset val="134"/>
      </rPr>
      <t>其他海南省高等级公路车辆通行附加费对应专项债务收入安排的支出</t>
    </r>
  </si>
  <si>
    <t>21471</t>
  </si>
  <si>
    <r>
      <rPr>
        <sz val="9"/>
        <color indexed="8"/>
        <rFont val="Times New Roman"/>
        <family val="1"/>
      </rPr>
      <t xml:space="preserve">    </t>
    </r>
    <r>
      <rPr>
        <sz val="9"/>
        <color indexed="8"/>
        <rFont val="宋体"/>
        <family val="3"/>
        <charset val="134"/>
      </rPr>
      <t>政府收费公路专项债券收入安排的支出</t>
    </r>
  </si>
  <si>
    <t>2147101</t>
  </si>
  <si>
    <t>2147199</t>
  </si>
  <si>
    <r>
      <rPr>
        <sz val="9"/>
        <color indexed="8"/>
        <rFont val="Times New Roman"/>
        <family val="1"/>
      </rPr>
      <t xml:space="preserve">      </t>
    </r>
    <r>
      <rPr>
        <sz val="9"/>
        <color indexed="8"/>
        <rFont val="宋体"/>
        <family val="3"/>
        <charset val="134"/>
      </rPr>
      <t>其他政府收费公路专项债券收入安排的支出</t>
    </r>
  </si>
  <si>
    <t>21472</t>
  </si>
  <si>
    <r>
      <rPr>
        <sz val="9"/>
        <color indexed="8"/>
        <rFont val="Times New Roman"/>
        <family val="1"/>
      </rPr>
      <t xml:space="preserve">    </t>
    </r>
    <r>
      <rPr>
        <sz val="9"/>
        <color indexed="8"/>
        <rFont val="宋体"/>
        <family val="3"/>
        <charset val="134"/>
      </rPr>
      <t>车辆通行费对应专项债务收入安排的支出</t>
    </r>
  </si>
  <si>
    <t>21473</t>
  </si>
  <si>
    <r>
      <rPr>
        <sz val="9"/>
        <color indexed="8"/>
        <rFont val="Times New Roman"/>
        <family val="1"/>
      </rPr>
      <t xml:space="preserve">    </t>
    </r>
    <r>
      <rPr>
        <sz val="9"/>
        <color indexed="8"/>
        <rFont val="宋体"/>
        <family val="3"/>
        <charset val="134"/>
      </rPr>
      <t>港口建设费对应专项债务收入安排的支出</t>
    </r>
  </si>
  <si>
    <t>2147301</t>
  </si>
  <si>
    <t>2147303</t>
  </si>
  <si>
    <t>2147399</t>
  </si>
  <si>
    <r>
      <rPr>
        <sz val="9"/>
        <color indexed="8"/>
        <rFont val="Times New Roman"/>
        <family val="1"/>
      </rPr>
      <t xml:space="preserve">      </t>
    </r>
    <r>
      <rPr>
        <sz val="9"/>
        <color indexed="8"/>
        <rFont val="宋体"/>
        <family val="3"/>
        <charset val="134"/>
      </rPr>
      <t>其他港口建设费对应专项债务收入安排的支出</t>
    </r>
  </si>
  <si>
    <t>215</t>
  </si>
  <si>
    <r>
      <rPr>
        <b/>
        <sz val="9"/>
        <color indexed="8"/>
        <rFont val="宋体"/>
        <family val="3"/>
        <charset val="134"/>
      </rPr>
      <t>七、资源勘探工业信息等支出</t>
    </r>
  </si>
  <si>
    <t>21562</t>
  </si>
  <si>
    <r>
      <rPr>
        <sz val="9"/>
        <color indexed="8"/>
        <rFont val="Times New Roman"/>
        <family val="1"/>
      </rPr>
      <t xml:space="preserve">    </t>
    </r>
    <r>
      <rPr>
        <sz val="9"/>
        <color indexed="8"/>
        <rFont val="宋体"/>
        <family val="3"/>
        <charset val="134"/>
      </rPr>
      <t>农网还贷资金支出</t>
    </r>
  </si>
  <si>
    <t>2156202</t>
  </si>
  <si>
    <r>
      <rPr>
        <sz val="9"/>
        <color indexed="8"/>
        <rFont val="Times New Roman"/>
        <family val="1"/>
      </rPr>
      <t xml:space="preserve">      </t>
    </r>
    <r>
      <rPr>
        <sz val="9"/>
        <color indexed="8"/>
        <rFont val="宋体"/>
        <family val="3"/>
        <charset val="134"/>
      </rPr>
      <t>地方农网还贷资金支出</t>
    </r>
  </si>
  <si>
    <t>2156299</t>
  </si>
  <si>
    <r>
      <rPr>
        <sz val="9"/>
        <color indexed="8"/>
        <rFont val="Times New Roman"/>
        <family val="1"/>
      </rPr>
      <t xml:space="preserve">      </t>
    </r>
    <r>
      <rPr>
        <sz val="9"/>
        <color indexed="8"/>
        <rFont val="宋体"/>
        <family val="3"/>
        <charset val="134"/>
      </rPr>
      <t>其他农网还贷资金支出</t>
    </r>
  </si>
  <si>
    <t>229</t>
  </si>
  <si>
    <t>22904</t>
  </si>
  <si>
    <r>
      <rPr>
        <sz val="9"/>
        <color indexed="8"/>
        <rFont val="Times New Roman"/>
        <family val="1"/>
      </rPr>
      <t xml:space="preserve">    </t>
    </r>
    <r>
      <rPr>
        <sz val="9"/>
        <color indexed="8"/>
        <rFont val="宋体"/>
        <family val="3"/>
        <charset val="134"/>
      </rPr>
      <t>其他政府性基金及对应专项债务收入安排的支出</t>
    </r>
  </si>
  <si>
    <t>2290401</t>
  </si>
  <si>
    <r>
      <rPr>
        <sz val="9"/>
        <color indexed="8"/>
        <rFont val="Times New Roman"/>
        <family val="1"/>
      </rPr>
      <t xml:space="preserve">      </t>
    </r>
    <r>
      <rPr>
        <sz val="9"/>
        <color indexed="8"/>
        <rFont val="宋体"/>
        <family val="3"/>
        <charset val="134"/>
      </rPr>
      <t>其他政府性基金安排的支出</t>
    </r>
  </si>
  <si>
    <t>2290402</t>
  </si>
  <si>
    <r>
      <rPr>
        <sz val="9"/>
        <color indexed="8"/>
        <rFont val="Times New Roman"/>
        <family val="1"/>
      </rPr>
      <t xml:space="preserve">      </t>
    </r>
    <r>
      <rPr>
        <sz val="9"/>
        <color indexed="8"/>
        <rFont val="宋体"/>
        <family val="3"/>
        <charset val="134"/>
      </rPr>
      <t>其他地方自行试点项目收益专项债券收入安排的支出</t>
    </r>
  </si>
  <si>
    <t>2290403</t>
  </si>
  <si>
    <r>
      <rPr>
        <sz val="9"/>
        <color indexed="8"/>
        <rFont val="Times New Roman"/>
        <family val="1"/>
      </rPr>
      <t xml:space="preserve">      </t>
    </r>
    <r>
      <rPr>
        <sz val="9"/>
        <color indexed="8"/>
        <rFont val="宋体"/>
        <family val="3"/>
        <charset val="134"/>
      </rPr>
      <t>其他政府性基金债务收入安排的支出</t>
    </r>
  </si>
  <si>
    <t>22908</t>
  </si>
  <si>
    <r>
      <rPr>
        <sz val="9"/>
        <color indexed="8"/>
        <rFont val="Times New Roman"/>
        <family val="1"/>
      </rPr>
      <t xml:space="preserve">    </t>
    </r>
    <r>
      <rPr>
        <sz val="9"/>
        <color indexed="8"/>
        <rFont val="宋体"/>
        <family val="3"/>
        <charset val="134"/>
      </rPr>
      <t>彩票发行销售机构业务费安排的支出</t>
    </r>
  </si>
  <si>
    <t>2290802</t>
  </si>
  <si>
    <r>
      <rPr>
        <sz val="9"/>
        <color indexed="8"/>
        <rFont val="Times New Roman"/>
        <family val="1"/>
      </rPr>
      <t xml:space="preserve">      </t>
    </r>
    <r>
      <rPr>
        <sz val="9"/>
        <color indexed="8"/>
        <rFont val="宋体"/>
        <family val="3"/>
        <charset val="134"/>
      </rPr>
      <t>福利彩票发行机构的业务费支出</t>
    </r>
  </si>
  <si>
    <t>2290803</t>
  </si>
  <si>
    <r>
      <rPr>
        <sz val="9"/>
        <color indexed="8"/>
        <rFont val="Times New Roman"/>
        <family val="1"/>
      </rPr>
      <t xml:space="preserve">      </t>
    </r>
    <r>
      <rPr>
        <sz val="9"/>
        <color indexed="8"/>
        <rFont val="宋体"/>
        <family val="3"/>
        <charset val="134"/>
      </rPr>
      <t>体育彩票发行机构的业务费支出</t>
    </r>
  </si>
  <si>
    <t>2290804</t>
  </si>
  <si>
    <r>
      <rPr>
        <sz val="9"/>
        <color indexed="8"/>
        <rFont val="Times New Roman"/>
        <family val="1"/>
      </rPr>
      <t xml:space="preserve">      </t>
    </r>
    <r>
      <rPr>
        <sz val="9"/>
        <color indexed="8"/>
        <rFont val="宋体"/>
        <family val="3"/>
        <charset val="134"/>
      </rPr>
      <t>福利彩票销售机构的业务费支出</t>
    </r>
  </si>
  <si>
    <t>2290805</t>
  </si>
  <si>
    <r>
      <rPr>
        <sz val="9"/>
        <color indexed="8"/>
        <rFont val="Times New Roman"/>
        <family val="1"/>
      </rPr>
      <t xml:space="preserve">      </t>
    </r>
    <r>
      <rPr>
        <sz val="9"/>
        <color indexed="8"/>
        <rFont val="宋体"/>
        <family val="3"/>
        <charset val="134"/>
      </rPr>
      <t>体育彩票销售机构的业务费支出</t>
    </r>
  </si>
  <si>
    <t>2290806</t>
  </si>
  <si>
    <r>
      <rPr>
        <sz val="9"/>
        <color indexed="8"/>
        <rFont val="Times New Roman"/>
        <family val="1"/>
      </rPr>
      <t xml:space="preserve">      </t>
    </r>
    <r>
      <rPr>
        <sz val="9"/>
        <color indexed="8"/>
        <rFont val="宋体"/>
        <family val="3"/>
        <charset val="134"/>
      </rPr>
      <t>彩票兑奖周转金支出</t>
    </r>
  </si>
  <si>
    <t>2290807</t>
  </si>
  <si>
    <r>
      <rPr>
        <sz val="9"/>
        <color indexed="8"/>
        <rFont val="Times New Roman"/>
        <family val="1"/>
      </rPr>
      <t xml:space="preserve">      </t>
    </r>
    <r>
      <rPr>
        <sz val="9"/>
        <color indexed="8"/>
        <rFont val="宋体"/>
        <family val="3"/>
        <charset val="134"/>
      </rPr>
      <t>彩票发行销售风险基金支出</t>
    </r>
  </si>
  <si>
    <t>2290808</t>
  </si>
  <si>
    <r>
      <rPr>
        <sz val="9"/>
        <color indexed="8"/>
        <rFont val="Times New Roman"/>
        <family val="1"/>
      </rPr>
      <t xml:space="preserve">      </t>
    </r>
    <r>
      <rPr>
        <sz val="9"/>
        <color indexed="8"/>
        <rFont val="宋体"/>
        <family val="3"/>
        <charset val="134"/>
      </rPr>
      <t>彩票市场调控资金支出</t>
    </r>
  </si>
  <si>
    <t>2290899</t>
  </si>
  <si>
    <r>
      <rPr>
        <sz val="9"/>
        <color indexed="8"/>
        <rFont val="Times New Roman"/>
        <family val="1"/>
      </rPr>
      <t xml:space="preserve">      </t>
    </r>
    <r>
      <rPr>
        <sz val="9"/>
        <color indexed="8"/>
        <rFont val="宋体"/>
        <family val="3"/>
        <charset val="134"/>
      </rPr>
      <t>其他彩票发行销售机构业务费安排的支出</t>
    </r>
  </si>
  <si>
    <t>22960</t>
  </si>
  <si>
    <r>
      <rPr>
        <sz val="9"/>
        <color indexed="8"/>
        <rFont val="Times New Roman"/>
        <family val="1"/>
      </rPr>
      <t xml:space="preserve">    </t>
    </r>
    <r>
      <rPr>
        <sz val="9"/>
        <color indexed="8"/>
        <rFont val="宋体"/>
        <family val="3"/>
        <charset val="134"/>
      </rPr>
      <t>彩票公益金安排的支出</t>
    </r>
  </si>
  <si>
    <r>
      <rPr>
        <sz val="9"/>
        <color indexed="8"/>
        <rFont val="Times New Roman"/>
        <family val="1"/>
      </rPr>
      <t xml:space="preserve">      </t>
    </r>
    <r>
      <rPr>
        <sz val="9"/>
        <color indexed="8"/>
        <rFont val="宋体"/>
        <family val="3"/>
        <charset val="134"/>
      </rPr>
      <t>用于补充全国社会保障基金的彩票公益金支出</t>
    </r>
  </si>
  <si>
    <t>2296002</t>
  </si>
  <si>
    <r>
      <rPr>
        <sz val="9"/>
        <color indexed="8"/>
        <rFont val="Times New Roman"/>
        <family val="1"/>
      </rPr>
      <t xml:space="preserve">      </t>
    </r>
    <r>
      <rPr>
        <sz val="9"/>
        <color indexed="8"/>
        <rFont val="宋体"/>
        <family val="3"/>
        <charset val="134"/>
      </rPr>
      <t>用于社会福利的彩票公益金支出</t>
    </r>
  </si>
  <si>
    <t>2296003</t>
  </si>
  <si>
    <r>
      <rPr>
        <sz val="9"/>
        <color indexed="8"/>
        <rFont val="Times New Roman"/>
        <family val="1"/>
      </rPr>
      <t xml:space="preserve">      </t>
    </r>
    <r>
      <rPr>
        <sz val="9"/>
        <color indexed="8"/>
        <rFont val="宋体"/>
        <family val="3"/>
        <charset val="134"/>
      </rPr>
      <t>用于体育事业的彩票公益金支出</t>
    </r>
  </si>
  <si>
    <t>2296004</t>
  </si>
  <si>
    <r>
      <rPr>
        <sz val="9"/>
        <color indexed="8"/>
        <rFont val="Times New Roman"/>
        <family val="1"/>
      </rPr>
      <t xml:space="preserve">      </t>
    </r>
    <r>
      <rPr>
        <sz val="9"/>
        <color indexed="8"/>
        <rFont val="宋体"/>
        <family val="3"/>
        <charset val="134"/>
      </rPr>
      <t>用于教育事业的彩票公益金支出</t>
    </r>
  </si>
  <si>
    <t>2296005</t>
  </si>
  <si>
    <r>
      <rPr>
        <sz val="9"/>
        <color indexed="8"/>
        <rFont val="Times New Roman"/>
        <family val="1"/>
      </rPr>
      <t xml:space="preserve">      </t>
    </r>
    <r>
      <rPr>
        <sz val="9"/>
        <color indexed="8"/>
        <rFont val="宋体"/>
        <family val="3"/>
        <charset val="134"/>
      </rPr>
      <t>用于红十字事业的彩票公益金支出</t>
    </r>
  </si>
  <si>
    <t>2296006</t>
  </si>
  <si>
    <r>
      <rPr>
        <sz val="9"/>
        <color indexed="8"/>
        <rFont val="Times New Roman"/>
        <family val="1"/>
      </rPr>
      <t xml:space="preserve">      </t>
    </r>
    <r>
      <rPr>
        <sz val="9"/>
        <color indexed="8"/>
        <rFont val="宋体"/>
        <family val="3"/>
        <charset val="134"/>
      </rPr>
      <t>用于残疾人事业的彩票公益金支出</t>
    </r>
  </si>
  <si>
    <t>2296010</t>
  </si>
  <si>
    <r>
      <rPr>
        <sz val="9"/>
        <color indexed="8"/>
        <rFont val="Times New Roman"/>
        <family val="1"/>
      </rPr>
      <t xml:space="preserve">      </t>
    </r>
    <r>
      <rPr>
        <sz val="9"/>
        <color indexed="8"/>
        <rFont val="宋体"/>
        <family val="3"/>
        <charset val="134"/>
      </rPr>
      <t>用于文化事业的彩票公益金支出</t>
    </r>
  </si>
  <si>
    <t>2296011</t>
  </si>
  <si>
    <r>
      <rPr>
        <sz val="9"/>
        <color indexed="8"/>
        <rFont val="Times New Roman"/>
        <family val="1"/>
      </rPr>
      <t xml:space="preserve">      </t>
    </r>
    <r>
      <rPr>
        <sz val="9"/>
        <color indexed="8"/>
        <rFont val="宋体"/>
        <family val="3"/>
        <charset val="134"/>
      </rPr>
      <t>用于扶贫的彩票公益金支出</t>
    </r>
  </si>
  <si>
    <t>2296012</t>
  </si>
  <si>
    <r>
      <rPr>
        <sz val="9"/>
        <color indexed="8"/>
        <rFont val="Times New Roman"/>
        <family val="1"/>
      </rPr>
      <t xml:space="preserve">      </t>
    </r>
    <r>
      <rPr>
        <sz val="9"/>
        <color indexed="8"/>
        <rFont val="宋体"/>
        <family val="3"/>
        <charset val="134"/>
      </rPr>
      <t>用于法律援助的彩票公益金支出</t>
    </r>
  </si>
  <si>
    <t>2296013</t>
  </si>
  <si>
    <r>
      <rPr>
        <sz val="9"/>
        <color indexed="8"/>
        <rFont val="Times New Roman"/>
        <family val="1"/>
      </rPr>
      <t xml:space="preserve">      </t>
    </r>
    <r>
      <rPr>
        <sz val="9"/>
        <color indexed="8"/>
        <rFont val="宋体"/>
        <family val="3"/>
        <charset val="134"/>
      </rPr>
      <t>用于城乡医疗救助的的彩票公益金支出</t>
    </r>
  </si>
  <si>
    <t>2296099</t>
  </si>
  <si>
    <r>
      <rPr>
        <sz val="9"/>
        <color indexed="8"/>
        <rFont val="Times New Roman"/>
        <family val="1"/>
      </rPr>
      <t xml:space="preserve">      </t>
    </r>
    <r>
      <rPr>
        <sz val="9"/>
        <color indexed="8"/>
        <rFont val="宋体"/>
        <family val="3"/>
        <charset val="134"/>
      </rPr>
      <t>用于其他社会公益事业的彩票公益金支出</t>
    </r>
  </si>
  <si>
    <t>232</t>
  </si>
  <si>
    <t>2320401</t>
  </si>
  <si>
    <r>
      <rPr>
        <sz val="9"/>
        <color indexed="8"/>
        <rFont val="Times New Roman"/>
        <family val="1"/>
      </rPr>
      <t xml:space="preserve">      </t>
    </r>
    <r>
      <rPr>
        <sz val="9"/>
        <color indexed="8"/>
        <rFont val="宋体"/>
        <family val="3"/>
        <charset val="134"/>
      </rPr>
      <t>海南省高等级公路车辆通行附加费债务付息支出</t>
    </r>
  </si>
  <si>
    <t>2320402</t>
  </si>
  <si>
    <r>
      <rPr>
        <sz val="9"/>
        <color indexed="8"/>
        <rFont val="Times New Roman"/>
        <family val="1"/>
      </rPr>
      <t xml:space="preserve">      </t>
    </r>
    <r>
      <rPr>
        <sz val="9"/>
        <color indexed="8"/>
        <rFont val="宋体"/>
        <family val="3"/>
        <charset val="134"/>
      </rPr>
      <t>港口建设费债务付息支出</t>
    </r>
  </si>
  <si>
    <t>2320405</t>
  </si>
  <si>
    <r>
      <rPr>
        <sz val="9"/>
        <color indexed="8"/>
        <rFont val="Times New Roman"/>
        <family val="1"/>
      </rPr>
      <t xml:space="preserve">      </t>
    </r>
    <r>
      <rPr>
        <sz val="9"/>
        <color indexed="8"/>
        <rFont val="宋体"/>
        <family val="3"/>
        <charset val="134"/>
      </rPr>
      <t>国家电影事业发展专项资金债务付息支出</t>
    </r>
  </si>
  <si>
    <t>2320411</t>
  </si>
  <si>
    <r>
      <rPr>
        <sz val="9"/>
        <color indexed="8"/>
        <rFont val="Times New Roman"/>
        <family val="1"/>
      </rPr>
      <t xml:space="preserve">      </t>
    </r>
    <r>
      <rPr>
        <sz val="9"/>
        <color indexed="8"/>
        <rFont val="宋体"/>
        <family val="3"/>
        <charset val="134"/>
      </rPr>
      <t>国有土地使用权出让金债务付息支出</t>
    </r>
  </si>
  <si>
    <t>2320413</t>
  </si>
  <si>
    <r>
      <rPr>
        <sz val="9"/>
        <color indexed="8"/>
        <rFont val="Times New Roman"/>
        <family val="1"/>
      </rPr>
      <t xml:space="preserve">      </t>
    </r>
    <r>
      <rPr>
        <sz val="9"/>
        <color indexed="8"/>
        <rFont val="宋体"/>
        <family val="3"/>
        <charset val="134"/>
      </rPr>
      <t>农业土地开发资金债务付息支出</t>
    </r>
  </si>
  <si>
    <t>2320414</t>
  </si>
  <si>
    <r>
      <rPr>
        <sz val="9"/>
        <color indexed="8"/>
        <rFont val="Times New Roman"/>
        <family val="1"/>
      </rPr>
      <t xml:space="preserve">      </t>
    </r>
    <r>
      <rPr>
        <sz val="9"/>
        <color indexed="8"/>
        <rFont val="宋体"/>
        <family val="3"/>
        <charset val="134"/>
      </rPr>
      <t>大中型水库库区基金债务付息支出</t>
    </r>
  </si>
  <si>
    <t>2320416</t>
  </si>
  <si>
    <r>
      <rPr>
        <sz val="9"/>
        <color indexed="8"/>
        <rFont val="Times New Roman"/>
        <family val="1"/>
      </rPr>
      <t xml:space="preserve">      </t>
    </r>
    <r>
      <rPr>
        <sz val="9"/>
        <color indexed="8"/>
        <rFont val="宋体"/>
        <family val="3"/>
        <charset val="134"/>
      </rPr>
      <t>城市基础设施配套费债务付息支出</t>
    </r>
  </si>
  <si>
    <t>2320417</t>
  </si>
  <si>
    <r>
      <rPr>
        <sz val="9"/>
        <color indexed="8"/>
        <rFont val="Times New Roman"/>
        <family val="1"/>
      </rPr>
      <t xml:space="preserve">      </t>
    </r>
    <r>
      <rPr>
        <sz val="9"/>
        <color indexed="8"/>
        <rFont val="宋体"/>
        <family val="3"/>
        <charset val="134"/>
      </rPr>
      <t>小型水库移民扶助基金债务付息支出</t>
    </r>
  </si>
  <si>
    <t>2320418</t>
  </si>
  <si>
    <r>
      <rPr>
        <sz val="9"/>
        <color indexed="8"/>
        <rFont val="Times New Roman"/>
        <family val="1"/>
      </rPr>
      <t xml:space="preserve">      </t>
    </r>
    <r>
      <rPr>
        <sz val="9"/>
        <color indexed="8"/>
        <rFont val="宋体"/>
        <family val="3"/>
        <charset val="134"/>
      </rPr>
      <t>国家重大水利工程建设基金债务付息支出</t>
    </r>
  </si>
  <si>
    <t>2320419</t>
  </si>
  <si>
    <r>
      <rPr>
        <sz val="9"/>
        <color indexed="8"/>
        <rFont val="Times New Roman"/>
        <family val="1"/>
      </rPr>
      <t xml:space="preserve">      </t>
    </r>
    <r>
      <rPr>
        <sz val="9"/>
        <color indexed="8"/>
        <rFont val="宋体"/>
        <family val="3"/>
        <charset val="134"/>
      </rPr>
      <t>车辆通行费债务付息支出</t>
    </r>
  </si>
  <si>
    <t>2320420</t>
  </si>
  <si>
    <r>
      <rPr>
        <sz val="9"/>
        <color indexed="8"/>
        <rFont val="Times New Roman"/>
        <family val="1"/>
      </rPr>
      <t xml:space="preserve">      </t>
    </r>
    <r>
      <rPr>
        <sz val="9"/>
        <color indexed="8"/>
        <rFont val="宋体"/>
        <family val="3"/>
        <charset val="134"/>
      </rPr>
      <t>污水处理费债务付息支出</t>
    </r>
  </si>
  <si>
    <t>2320431</t>
  </si>
  <si>
    <r>
      <rPr>
        <sz val="9"/>
        <color indexed="8"/>
        <rFont val="Times New Roman"/>
        <family val="1"/>
      </rPr>
      <t xml:space="preserve">      </t>
    </r>
    <r>
      <rPr>
        <sz val="9"/>
        <color indexed="8"/>
        <rFont val="宋体"/>
        <family val="3"/>
        <charset val="134"/>
      </rPr>
      <t>土地储备专项债券付息支出</t>
    </r>
  </si>
  <si>
    <t>2320432</t>
  </si>
  <si>
    <r>
      <rPr>
        <sz val="9"/>
        <color indexed="8"/>
        <rFont val="Times New Roman"/>
        <family val="1"/>
      </rPr>
      <t xml:space="preserve">      </t>
    </r>
    <r>
      <rPr>
        <sz val="9"/>
        <color indexed="8"/>
        <rFont val="宋体"/>
        <family val="3"/>
        <charset val="134"/>
      </rPr>
      <t>政府收费公路专项债券付息支出</t>
    </r>
  </si>
  <si>
    <t>2320433</t>
  </si>
  <si>
    <r>
      <rPr>
        <sz val="9"/>
        <color indexed="8"/>
        <rFont val="Times New Roman"/>
        <family val="1"/>
      </rPr>
      <t xml:space="preserve">      </t>
    </r>
    <r>
      <rPr>
        <sz val="9"/>
        <color indexed="8"/>
        <rFont val="宋体"/>
        <family val="3"/>
        <charset val="134"/>
      </rPr>
      <t>棚户区改造专项债券付息支出</t>
    </r>
  </si>
  <si>
    <t>2320498</t>
  </si>
  <si>
    <r>
      <rPr>
        <sz val="9"/>
        <color indexed="8"/>
        <rFont val="Times New Roman"/>
        <family val="1"/>
      </rPr>
      <t xml:space="preserve">      </t>
    </r>
    <r>
      <rPr>
        <sz val="9"/>
        <color indexed="8"/>
        <rFont val="宋体"/>
        <family val="3"/>
        <charset val="134"/>
      </rPr>
      <t>其他地方自行试点项目收益专项债券付息支出</t>
    </r>
  </si>
  <si>
    <t>2320499</t>
  </si>
  <si>
    <r>
      <rPr>
        <sz val="9"/>
        <color indexed="8"/>
        <rFont val="Times New Roman"/>
        <family val="1"/>
      </rPr>
      <t xml:space="preserve">      </t>
    </r>
    <r>
      <rPr>
        <sz val="9"/>
        <color indexed="8"/>
        <rFont val="宋体"/>
        <family val="3"/>
        <charset val="134"/>
      </rPr>
      <t>其他政府性基金债务付息支出</t>
    </r>
  </si>
  <si>
    <t>233</t>
  </si>
  <si>
    <r>
      <rPr>
        <sz val="9"/>
        <color indexed="8"/>
        <rFont val="Times New Roman"/>
        <family val="1"/>
      </rPr>
      <t xml:space="preserve">    </t>
    </r>
    <r>
      <rPr>
        <sz val="9"/>
        <color indexed="8"/>
        <rFont val="宋体"/>
        <family val="3"/>
        <charset val="134"/>
      </rPr>
      <t>地方政府专项债务发行费用支出</t>
    </r>
  </si>
  <si>
    <t>2330401</t>
  </si>
  <si>
    <r>
      <rPr>
        <sz val="9"/>
        <color indexed="8"/>
        <rFont val="Times New Roman"/>
        <family val="1"/>
      </rPr>
      <t xml:space="preserve">      </t>
    </r>
    <r>
      <rPr>
        <sz val="9"/>
        <color indexed="8"/>
        <rFont val="宋体"/>
        <family val="3"/>
        <charset val="134"/>
      </rPr>
      <t>海南省高等级公路车辆通行附加费债务发行费用支出</t>
    </r>
  </si>
  <si>
    <t>2330402</t>
  </si>
  <si>
    <r>
      <rPr>
        <sz val="9"/>
        <color indexed="8"/>
        <rFont val="Times New Roman"/>
        <family val="1"/>
      </rPr>
      <t xml:space="preserve">      </t>
    </r>
    <r>
      <rPr>
        <sz val="9"/>
        <color indexed="8"/>
        <rFont val="宋体"/>
        <family val="3"/>
        <charset val="134"/>
      </rPr>
      <t>港口建设费债务发行费用支出</t>
    </r>
  </si>
  <si>
    <t>2330405</t>
  </si>
  <si>
    <r>
      <rPr>
        <sz val="9"/>
        <color indexed="8"/>
        <rFont val="Times New Roman"/>
        <family val="1"/>
      </rPr>
      <t xml:space="preserve">      </t>
    </r>
    <r>
      <rPr>
        <sz val="9"/>
        <color indexed="8"/>
        <rFont val="宋体"/>
        <family val="3"/>
        <charset val="134"/>
      </rPr>
      <t>国家电影事业发展专项资金债务发行费用支出</t>
    </r>
  </si>
  <si>
    <t>2330411</t>
  </si>
  <si>
    <r>
      <rPr>
        <sz val="9"/>
        <color indexed="8"/>
        <rFont val="Times New Roman"/>
        <family val="1"/>
      </rPr>
      <t xml:space="preserve">      </t>
    </r>
    <r>
      <rPr>
        <sz val="9"/>
        <color indexed="8"/>
        <rFont val="宋体"/>
        <family val="3"/>
        <charset val="134"/>
      </rPr>
      <t>国有土地使用权出让金债务发行费用支出</t>
    </r>
  </si>
  <si>
    <t>2330413</t>
  </si>
  <si>
    <r>
      <rPr>
        <sz val="9"/>
        <color indexed="8"/>
        <rFont val="Times New Roman"/>
        <family val="1"/>
      </rPr>
      <t xml:space="preserve">      </t>
    </r>
    <r>
      <rPr>
        <sz val="9"/>
        <color indexed="8"/>
        <rFont val="宋体"/>
        <family val="3"/>
        <charset val="134"/>
      </rPr>
      <t>农业土地开发资金债务发行费用支出</t>
    </r>
  </si>
  <si>
    <t>2330414</t>
  </si>
  <si>
    <r>
      <rPr>
        <sz val="9"/>
        <color indexed="8"/>
        <rFont val="Times New Roman"/>
        <family val="1"/>
      </rPr>
      <t xml:space="preserve">      </t>
    </r>
    <r>
      <rPr>
        <sz val="9"/>
        <color indexed="8"/>
        <rFont val="宋体"/>
        <family val="3"/>
        <charset val="134"/>
      </rPr>
      <t>大中型水库库区基金债务发行费用支出</t>
    </r>
  </si>
  <si>
    <t>2330416</t>
  </si>
  <si>
    <r>
      <rPr>
        <sz val="9"/>
        <color indexed="8"/>
        <rFont val="Times New Roman"/>
        <family val="1"/>
      </rPr>
      <t xml:space="preserve">      </t>
    </r>
    <r>
      <rPr>
        <sz val="9"/>
        <color indexed="8"/>
        <rFont val="宋体"/>
        <family val="3"/>
        <charset val="134"/>
      </rPr>
      <t>城市基础设施配套费债务发行费用支出</t>
    </r>
  </si>
  <si>
    <t>2330417</t>
  </si>
  <si>
    <r>
      <rPr>
        <sz val="9"/>
        <color indexed="8"/>
        <rFont val="Times New Roman"/>
        <family val="1"/>
      </rPr>
      <t xml:space="preserve">      </t>
    </r>
    <r>
      <rPr>
        <sz val="9"/>
        <color indexed="8"/>
        <rFont val="宋体"/>
        <family val="3"/>
        <charset val="134"/>
      </rPr>
      <t>小型水库移民扶助基金债务发行费用支出</t>
    </r>
  </si>
  <si>
    <t>2330418</t>
  </si>
  <si>
    <r>
      <rPr>
        <sz val="9"/>
        <color indexed="8"/>
        <rFont val="Times New Roman"/>
        <family val="1"/>
      </rPr>
      <t xml:space="preserve">      </t>
    </r>
    <r>
      <rPr>
        <sz val="9"/>
        <color indexed="8"/>
        <rFont val="宋体"/>
        <family val="3"/>
        <charset val="134"/>
      </rPr>
      <t>国家重大水利工程建设基金债务发行费用支出</t>
    </r>
  </si>
  <si>
    <t>2330419</t>
  </si>
  <si>
    <r>
      <rPr>
        <sz val="9"/>
        <color indexed="8"/>
        <rFont val="Times New Roman"/>
        <family val="1"/>
      </rPr>
      <t xml:space="preserve">      </t>
    </r>
    <r>
      <rPr>
        <sz val="9"/>
        <color indexed="8"/>
        <rFont val="宋体"/>
        <family val="3"/>
        <charset val="134"/>
      </rPr>
      <t>车辆通行费债务发行费用支出</t>
    </r>
  </si>
  <si>
    <t>2330420</t>
  </si>
  <si>
    <r>
      <rPr>
        <sz val="9"/>
        <color indexed="8"/>
        <rFont val="Times New Roman"/>
        <family val="1"/>
      </rPr>
      <t xml:space="preserve">      </t>
    </r>
    <r>
      <rPr>
        <sz val="9"/>
        <color indexed="8"/>
        <rFont val="宋体"/>
        <family val="3"/>
        <charset val="134"/>
      </rPr>
      <t>污水处理费债务发行费用支出</t>
    </r>
  </si>
  <si>
    <t>2330431</t>
  </si>
  <si>
    <r>
      <rPr>
        <sz val="9"/>
        <color indexed="8"/>
        <rFont val="Times New Roman"/>
        <family val="1"/>
      </rPr>
      <t xml:space="preserve">      </t>
    </r>
    <r>
      <rPr>
        <sz val="9"/>
        <color indexed="8"/>
        <rFont val="宋体"/>
        <family val="3"/>
        <charset val="134"/>
      </rPr>
      <t>土地储备专项债券发行费用支出</t>
    </r>
  </si>
  <si>
    <t>2330432</t>
  </si>
  <si>
    <r>
      <rPr>
        <sz val="9"/>
        <color indexed="8"/>
        <rFont val="Times New Roman"/>
        <family val="1"/>
      </rPr>
      <t xml:space="preserve">      </t>
    </r>
    <r>
      <rPr>
        <sz val="9"/>
        <color indexed="8"/>
        <rFont val="宋体"/>
        <family val="3"/>
        <charset val="134"/>
      </rPr>
      <t>政府收费公路专项债券发行费用支出</t>
    </r>
  </si>
  <si>
    <t>2330433</t>
  </si>
  <si>
    <r>
      <rPr>
        <sz val="9"/>
        <color indexed="8"/>
        <rFont val="Times New Roman"/>
        <family val="1"/>
      </rPr>
      <t xml:space="preserve">      </t>
    </r>
    <r>
      <rPr>
        <sz val="9"/>
        <color indexed="8"/>
        <rFont val="宋体"/>
        <family val="3"/>
        <charset val="134"/>
      </rPr>
      <t>棚户区改造专项债券发行费用支出</t>
    </r>
  </si>
  <si>
    <t>2330498</t>
  </si>
  <si>
    <r>
      <rPr>
        <sz val="9"/>
        <color indexed="8"/>
        <rFont val="Times New Roman"/>
        <family val="1"/>
      </rPr>
      <t xml:space="preserve">      </t>
    </r>
    <r>
      <rPr>
        <sz val="9"/>
        <color indexed="8"/>
        <rFont val="宋体"/>
        <family val="3"/>
        <charset val="134"/>
      </rPr>
      <t>其他地方自行试点项目收益专项债务发行费用支出</t>
    </r>
  </si>
  <si>
    <t>2330499</t>
  </si>
  <si>
    <r>
      <rPr>
        <sz val="9"/>
        <color indexed="8"/>
        <rFont val="Times New Roman"/>
        <family val="1"/>
      </rPr>
      <t xml:space="preserve">      </t>
    </r>
    <r>
      <rPr>
        <sz val="9"/>
        <color indexed="8"/>
        <rFont val="宋体"/>
        <family val="3"/>
        <charset val="134"/>
      </rPr>
      <t>其他政府性基金债务发行费用支出</t>
    </r>
  </si>
  <si>
    <t>234</t>
  </si>
  <si>
    <t>23401</t>
  </si>
  <si>
    <r>
      <rPr>
        <sz val="9"/>
        <color indexed="8"/>
        <rFont val="Times New Roman"/>
        <family val="1"/>
      </rPr>
      <t xml:space="preserve">    </t>
    </r>
    <r>
      <rPr>
        <sz val="9"/>
        <color indexed="8"/>
        <rFont val="宋体"/>
        <family val="3"/>
        <charset val="134"/>
      </rPr>
      <t>基础设施建设</t>
    </r>
  </si>
  <si>
    <t>2340101</t>
  </si>
  <si>
    <r>
      <rPr>
        <sz val="9"/>
        <color indexed="8"/>
        <rFont val="Times New Roman"/>
        <family val="1"/>
      </rPr>
      <t xml:space="preserve">      </t>
    </r>
    <r>
      <rPr>
        <sz val="9"/>
        <color indexed="8"/>
        <rFont val="宋体"/>
        <family val="3"/>
        <charset val="134"/>
      </rPr>
      <t>公共卫生体系建设</t>
    </r>
  </si>
  <si>
    <t>2340102</t>
  </si>
  <si>
    <r>
      <rPr>
        <sz val="9"/>
        <color indexed="8"/>
        <rFont val="Times New Roman"/>
        <family val="1"/>
      </rPr>
      <t xml:space="preserve">      </t>
    </r>
    <r>
      <rPr>
        <sz val="9"/>
        <color indexed="8"/>
        <rFont val="宋体"/>
        <family val="3"/>
        <charset val="134"/>
      </rPr>
      <t>重大疫情防控救治体系建设</t>
    </r>
  </si>
  <si>
    <t>2340103</t>
  </si>
  <si>
    <r>
      <rPr>
        <sz val="9"/>
        <color indexed="8"/>
        <rFont val="Times New Roman"/>
        <family val="1"/>
      </rPr>
      <t xml:space="preserve">      </t>
    </r>
    <r>
      <rPr>
        <sz val="9"/>
        <color indexed="8"/>
        <rFont val="宋体"/>
        <family val="3"/>
        <charset val="134"/>
      </rPr>
      <t>粮食安全</t>
    </r>
  </si>
  <si>
    <t>2340104</t>
  </si>
  <si>
    <r>
      <rPr>
        <sz val="9"/>
        <color indexed="8"/>
        <rFont val="Times New Roman"/>
        <family val="1"/>
      </rPr>
      <t xml:space="preserve">      </t>
    </r>
    <r>
      <rPr>
        <sz val="9"/>
        <color indexed="8"/>
        <rFont val="宋体"/>
        <family val="3"/>
        <charset val="134"/>
      </rPr>
      <t>能源安全</t>
    </r>
  </si>
  <si>
    <t>2340105</t>
  </si>
  <si>
    <r>
      <rPr>
        <sz val="9"/>
        <color indexed="8"/>
        <rFont val="Times New Roman"/>
        <family val="1"/>
      </rPr>
      <t xml:space="preserve">      </t>
    </r>
    <r>
      <rPr>
        <sz val="9"/>
        <color indexed="8"/>
        <rFont val="宋体"/>
        <family val="3"/>
        <charset val="134"/>
      </rPr>
      <t>应急物资保障</t>
    </r>
  </si>
  <si>
    <t>2340106</t>
  </si>
  <si>
    <r>
      <rPr>
        <sz val="9"/>
        <color indexed="8"/>
        <rFont val="Times New Roman"/>
        <family val="1"/>
      </rPr>
      <t xml:space="preserve">      </t>
    </r>
    <r>
      <rPr>
        <sz val="9"/>
        <color indexed="8"/>
        <rFont val="宋体"/>
        <family val="3"/>
        <charset val="134"/>
      </rPr>
      <t>产业链改造升级</t>
    </r>
  </si>
  <si>
    <t>2340107</t>
  </si>
  <si>
    <r>
      <rPr>
        <sz val="9"/>
        <color indexed="8"/>
        <rFont val="Times New Roman"/>
        <family val="1"/>
      </rPr>
      <t xml:space="preserve">      </t>
    </r>
    <r>
      <rPr>
        <sz val="9"/>
        <color indexed="8"/>
        <rFont val="宋体"/>
        <family val="3"/>
        <charset val="134"/>
      </rPr>
      <t>城镇老旧小区改造</t>
    </r>
  </si>
  <si>
    <t>2340108</t>
  </si>
  <si>
    <r>
      <rPr>
        <sz val="9"/>
        <color indexed="8"/>
        <rFont val="Times New Roman"/>
        <family val="1"/>
      </rPr>
      <t xml:space="preserve">      </t>
    </r>
    <r>
      <rPr>
        <sz val="9"/>
        <color indexed="8"/>
        <rFont val="宋体"/>
        <family val="3"/>
        <charset val="134"/>
      </rPr>
      <t>生态环境治理</t>
    </r>
  </si>
  <si>
    <t>2340109</t>
  </si>
  <si>
    <r>
      <rPr>
        <sz val="9"/>
        <color indexed="8"/>
        <rFont val="Times New Roman"/>
        <family val="1"/>
      </rPr>
      <t xml:space="preserve">      </t>
    </r>
    <r>
      <rPr>
        <sz val="9"/>
        <color indexed="8"/>
        <rFont val="宋体"/>
        <family val="3"/>
        <charset val="134"/>
      </rPr>
      <t>交通基础设施建设</t>
    </r>
  </si>
  <si>
    <t>2340110</t>
  </si>
  <si>
    <r>
      <rPr>
        <sz val="9"/>
        <color indexed="8"/>
        <rFont val="Times New Roman"/>
        <family val="1"/>
      </rPr>
      <t xml:space="preserve">      </t>
    </r>
    <r>
      <rPr>
        <sz val="9"/>
        <color indexed="8"/>
        <rFont val="宋体"/>
        <family val="3"/>
        <charset val="134"/>
      </rPr>
      <t>市政设施建设</t>
    </r>
  </si>
  <si>
    <t>2340111</t>
  </si>
  <si>
    <r>
      <rPr>
        <sz val="9"/>
        <color indexed="8"/>
        <rFont val="Times New Roman"/>
        <family val="1"/>
      </rPr>
      <t xml:space="preserve">      </t>
    </r>
    <r>
      <rPr>
        <sz val="9"/>
        <color indexed="8"/>
        <rFont val="宋体"/>
        <family val="3"/>
        <charset val="134"/>
      </rPr>
      <t>重大区域规划基础设施建设</t>
    </r>
  </si>
  <si>
    <t>2340199</t>
  </si>
  <si>
    <r>
      <rPr>
        <sz val="9"/>
        <color indexed="8"/>
        <rFont val="Times New Roman"/>
        <family val="1"/>
      </rPr>
      <t xml:space="preserve">      </t>
    </r>
    <r>
      <rPr>
        <sz val="9"/>
        <color indexed="8"/>
        <rFont val="宋体"/>
        <family val="3"/>
        <charset val="134"/>
      </rPr>
      <t>其他基础设施建设</t>
    </r>
  </si>
  <si>
    <t>23402</t>
  </si>
  <si>
    <r>
      <rPr>
        <sz val="9"/>
        <color indexed="8"/>
        <rFont val="Times New Roman"/>
        <family val="1"/>
      </rPr>
      <t xml:space="preserve">    </t>
    </r>
    <r>
      <rPr>
        <sz val="9"/>
        <color indexed="8"/>
        <rFont val="宋体"/>
        <family val="3"/>
        <charset val="134"/>
      </rPr>
      <t>抗疫相关支出</t>
    </r>
  </si>
  <si>
    <t>2340201</t>
  </si>
  <si>
    <r>
      <rPr>
        <sz val="9"/>
        <color indexed="8"/>
        <rFont val="Times New Roman"/>
        <family val="1"/>
      </rPr>
      <t xml:space="preserve">      </t>
    </r>
    <r>
      <rPr>
        <sz val="9"/>
        <color indexed="8"/>
        <rFont val="宋体"/>
        <family val="3"/>
        <charset val="134"/>
      </rPr>
      <t>减免房租补贴</t>
    </r>
  </si>
  <si>
    <t>2340202</t>
  </si>
  <si>
    <r>
      <rPr>
        <sz val="9"/>
        <color indexed="8"/>
        <rFont val="Times New Roman"/>
        <family val="1"/>
      </rPr>
      <t xml:space="preserve">      </t>
    </r>
    <r>
      <rPr>
        <sz val="9"/>
        <color indexed="8"/>
        <rFont val="宋体"/>
        <family val="3"/>
        <charset val="134"/>
      </rPr>
      <t>重点企业贷款贴息</t>
    </r>
  </si>
  <si>
    <t>2340203</t>
  </si>
  <si>
    <r>
      <rPr>
        <sz val="9"/>
        <color indexed="8"/>
        <rFont val="Times New Roman"/>
        <family val="1"/>
      </rPr>
      <t xml:space="preserve">      </t>
    </r>
    <r>
      <rPr>
        <sz val="9"/>
        <color indexed="8"/>
        <rFont val="宋体"/>
        <family val="3"/>
        <charset val="134"/>
      </rPr>
      <t>创业担保贷款贴息</t>
    </r>
  </si>
  <si>
    <t>2340204</t>
  </si>
  <si>
    <r>
      <rPr>
        <sz val="9"/>
        <color indexed="8"/>
        <rFont val="Times New Roman"/>
        <family val="1"/>
      </rPr>
      <t xml:space="preserve">      </t>
    </r>
    <r>
      <rPr>
        <sz val="9"/>
        <color indexed="8"/>
        <rFont val="宋体"/>
        <family val="3"/>
        <charset val="134"/>
      </rPr>
      <t>援企稳岗补贴</t>
    </r>
  </si>
  <si>
    <t>2340205</t>
  </si>
  <si>
    <r>
      <rPr>
        <sz val="9"/>
        <color indexed="8"/>
        <rFont val="Times New Roman"/>
        <family val="1"/>
      </rPr>
      <t xml:space="preserve">      </t>
    </r>
    <r>
      <rPr>
        <sz val="9"/>
        <color indexed="8"/>
        <rFont val="宋体"/>
        <family val="3"/>
        <charset val="134"/>
      </rPr>
      <t>困难群众基本生活补助</t>
    </r>
  </si>
  <si>
    <t>2340299</t>
  </si>
  <si>
    <r>
      <rPr>
        <sz val="9"/>
        <color indexed="8"/>
        <rFont val="Times New Roman"/>
        <family val="1"/>
      </rPr>
      <t xml:space="preserve">      </t>
    </r>
    <r>
      <rPr>
        <sz val="9"/>
        <color indexed="8"/>
        <rFont val="宋体"/>
        <family val="3"/>
        <charset val="134"/>
      </rPr>
      <t>其他抗疫相关支出</t>
    </r>
  </si>
  <si>
    <r>
      <rPr>
        <b/>
        <sz val="9"/>
        <rFont val="黑体"/>
        <family val="3"/>
        <charset val="134"/>
      </rPr>
      <t>支出合计</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</si>
  <si>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年国有资本经营预算收支表</t>
    </r>
  </si>
  <si>
    <r>
      <rPr>
        <sz val="9"/>
        <color indexed="8"/>
        <rFont val="宋体"/>
        <family val="3"/>
        <charset val="134"/>
      </rPr>
      <t>表十四</t>
    </r>
  </si>
  <si>
    <r>
      <rPr>
        <b/>
        <sz val="9"/>
        <rFont val="Times New Roman"/>
        <family val="1"/>
      </rPr>
      <t>2026</t>
    </r>
    <r>
      <rPr>
        <b/>
        <sz val="9"/>
        <rFont val="宋体"/>
        <family val="3"/>
        <charset val="134"/>
      </rPr>
      <t>年
预算数</t>
    </r>
  </si>
  <si>
    <r>
      <rPr>
        <b/>
        <sz val="9"/>
        <color indexed="8"/>
        <rFont val="宋体"/>
        <family val="3"/>
        <charset val="134"/>
      </rPr>
      <t>本年收入小计_x000D_</t>
    </r>
  </si>
  <si>
    <r>
      <rPr>
        <b/>
        <sz val="9"/>
        <color indexed="8"/>
        <rFont val="宋体"/>
        <family val="3"/>
        <charset val="134"/>
      </rPr>
      <t>收入总计_x000D_</t>
    </r>
  </si>
  <si>
    <r>
      <rPr>
        <sz val="10"/>
        <color indexed="8"/>
        <rFont val="宋体"/>
        <family val="3"/>
        <charset val="134"/>
      </rPr>
      <t xml:space="preserve"> </t>
    </r>
    <r>
      <rPr>
        <sz val="10"/>
        <color indexed="8"/>
        <rFont val="宋体"/>
        <family val="3"/>
        <charset val="134"/>
      </rPr>
      <t xml:space="preserve">                                                                                                                                                                                                                                                                                                                                                                          </t>
    </r>
  </si>
  <si>
    <r>
      <rPr>
        <sz val="18"/>
        <rFont val="方正小标宋简体"/>
        <family val="3"/>
        <charset val="134"/>
      </rPr>
      <t>富民县</t>
    </r>
    <r>
      <rPr>
        <sz val="18"/>
        <rFont val="Times New Roman"/>
        <family val="1"/>
      </rPr>
      <t>2026</t>
    </r>
    <r>
      <rPr>
        <sz val="18"/>
        <rFont val="方正小标宋简体"/>
        <family val="3"/>
        <charset val="134"/>
      </rPr>
      <t>年国有资本经营预算补充表</t>
    </r>
  </si>
  <si>
    <r>
      <rPr>
        <sz val="9"/>
        <rFont val="宋体"/>
        <family val="3"/>
        <charset val="134"/>
      </rPr>
      <t>表十五</t>
    </r>
  </si>
  <si>
    <r>
      <rPr>
        <sz val="9"/>
        <rFont val="宋体"/>
        <family val="3"/>
        <charset val="134"/>
      </rPr>
      <t>单位：万元、户</t>
    </r>
  </si>
  <si>
    <r>
      <rPr>
        <b/>
        <sz val="9"/>
        <rFont val="宋体"/>
        <family val="3"/>
        <charset val="134"/>
      </rPr>
      <t>项</t>
    </r>
    <r>
      <rPr>
        <b/>
        <sz val="9"/>
        <rFont val="Times New Roman"/>
        <family val="1"/>
      </rPr>
      <t xml:space="preserve">   </t>
    </r>
    <r>
      <rPr>
        <b/>
        <sz val="9"/>
        <rFont val="宋体"/>
        <family val="3"/>
        <charset val="134"/>
      </rPr>
      <t>目</t>
    </r>
  </si>
  <si>
    <r>
      <rPr>
        <b/>
        <sz val="9"/>
        <rFont val="宋体"/>
        <family val="3"/>
        <charset val="134"/>
      </rPr>
      <t>行次</t>
    </r>
  </si>
  <si>
    <r>
      <rPr>
        <b/>
        <sz val="9"/>
        <rFont val="宋体"/>
        <family val="3"/>
        <charset val="134"/>
      </rPr>
      <t>州（市）级</t>
    </r>
  </si>
  <si>
    <r>
      <rPr>
        <b/>
        <sz val="9"/>
        <rFont val="宋体"/>
        <family val="3"/>
        <charset val="134"/>
      </rPr>
      <t>县、区级及以下</t>
    </r>
  </si>
  <si>
    <r>
      <rPr>
        <b/>
        <sz val="9"/>
        <rFont val="宋体"/>
        <family val="3"/>
        <charset val="134"/>
      </rPr>
      <t>一、实施范围</t>
    </r>
  </si>
  <si>
    <r>
      <rPr>
        <b/>
        <sz val="9"/>
        <rFont val="宋体"/>
        <family val="3"/>
        <charset val="134"/>
      </rPr>
      <t>－</t>
    </r>
  </si>
  <si>
    <r>
      <rPr>
        <sz val="9"/>
        <rFont val="宋体"/>
        <family val="3"/>
        <charset val="134"/>
      </rPr>
      <t>预算单位户数</t>
    </r>
  </si>
  <si>
    <r>
      <rPr>
        <sz val="9"/>
        <rFont val="宋体"/>
        <family val="3"/>
        <charset val="134"/>
      </rPr>
      <t>国有及国有控、参股企业户数（法人企业）</t>
    </r>
  </si>
  <si>
    <r>
      <rPr>
        <sz val="9"/>
        <rFont val="Times New Roman"/>
        <family val="1"/>
      </rPr>
      <t xml:space="preserve">    </t>
    </r>
    <r>
      <rPr>
        <sz val="9"/>
        <rFont val="宋体"/>
        <family val="3"/>
        <charset val="134"/>
      </rPr>
      <t>其中：纳入预算实施范围企业户数（法人企业）</t>
    </r>
  </si>
  <si>
    <r>
      <rPr>
        <sz val="9"/>
        <rFont val="宋体"/>
        <family val="3"/>
        <charset val="134"/>
      </rPr>
      <t>是否包括金融企业</t>
    </r>
  </si>
  <si>
    <t>否</t>
  </si>
  <si>
    <r>
      <rPr>
        <sz val="9"/>
        <rFont val="宋体"/>
        <family val="3"/>
        <charset val="134"/>
      </rPr>
      <t>是否包括文化企业</t>
    </r>
  </si>
  <si>
    <r>
      <rPr>
        <sz val="9"/>
        <rFont val="宋体"/>
        <family val="3"/>
        <charset val="134"/>
      </rPr>
      <t>是否包括部门所属企业</t>
    </r>
  </si>
  <si>
    <r>
      <rPr>
        <sz val="9"/>
        <rFont val="宋体"/>
        <family val="3"/>
        <charset val="134"/>
      </rPr>
      <t>是否包括事业单位出资企业</t>
    </r>
  </si>
  <si>
    <r>
      <rPr>
        <b/>
        <sz val="9"/>
        <rFont val="宋体"/>
        <family val="3"/>
        <charset val="134"/>
      </rPr>
      <t>二、主要财务指标</t>
    </r>
  </si>
  <si>
    <r>
      <rPr>
        <b/>
        <sz val="9"/>
        <rFont val="宋体"/>
        <family val="3"/>
        <charset val="134"/>
      </rPr>
      <t>（一）国有及国有控、参股企业</t>
    </r>
  </si>
  <si>
    <r>
      <rPr>
        <sz val="9"/>
        <rFont val="宋体"/>
        <family val="3"/>
        <charset val="134"/>
      </rPr>
      <t>资产总额合计</t>
    </r>
  </si>
  <si>
    <r>
      <rPr>
        <sz val="9"/>
        <rFont val="宋体"/>
        <family val="3"/>
        <charset val="134"/>
      </rPr>
      <t>负债总额合计</t>
    </r>
  </si>
  <si>
    <r>
      <rPr>
        <sz val="9"/>
        <rFont val="宋体"/>
        <family val="3"/>
        <charset val="134"/>
      </rPr>
      <t>所有者权益合计</t>
    </r>
  </si>
  <si>
    <r>
      <rPr>
        <sz val="9"/>
        <rFont val="宋体"/>
        <family val="3"/>
        <charset val="134"/>
      </rPr>
      <t>利润总额合计</t>
    </r>
  </si>
  <si>
    <r>
      <rPr>
        <sz val="9"/>
        <rFont val="宋体"/>
        <family val="3"/>
        <charset val="134"/>
      </rPr>
      <t>净利润合计</t>
    </r>
  </si>
  <si>
    <r>
      <rPr>
        <sz val="9"/>
        <rFont val="宋体"/>
        <family val="3"/>
        <charset val="134"/>
      </rPr>
      <t>归属于母公司所有者净利润合计</t>
    </r>
  </si>
  <si>
    <r>
      <rPr>
        <b/>
        <sz val="9"/>
        <rFont val="宋体"/>
        <family val="3"/>
        <charset val="134"/>
      </rPr>
      <t>（二）纳入预算实施范围企业</t>
    </r>
  </si>
  <si>
    <r>
      <rPr>
        <b/>
        <sz val="9"/>
        <rFont val="宋体"/>
        <family val="3"/>
        <charset val="134"/>
      </rPr>
      <t>三、国有资本收益情况</t>
    </r>
  </si>
  <si>
    <r>
      <rPr>
        <sz val="9"/>
        <rFont val="宋体"/>
        <family val="3"/>
        <charset val="134"/>
      </rPr>
      <t>比例类型（单一比例</t>
    </r>
    <r>
      <rPr>
        <sz val="9"/>
        <rFont val="Times New Roman"/>
        <family val="1"/>
      </rPr>
      <t>/</t>
    </r>
    <r>
      <rPr>
        <sz val="9"/>
        <rFont val="宋体"/>
        <family val="3"/>
        <charset val="134"/>
      </rPr>
      <t>分类比例）</t>
    </r>
  </si>
  <si>
    <t>单一比例</t>
  </si>
  <si>
    <r>
      <rPr>
        <sz val="9"/>
        <rFont val="宋体"/>
        <family val="3"/>
        <charset val="134"/>
      </rPr>
      <t>比例数值</t>
    </r>
  </si>
  <si>
    <r>
      <rPr>
        <b/>
        <sz val="9"/>
        <rFont val="宋体"/>
        <family val="3"/>
        <charset val="134"/>
      </rPr>
      <t>四、编报情况</t>
    </r>
  </si>
  <si>
    <r>
      <rPr>
        <sz val="9"/>
        <rFont val="宋体"/>
        <family val="3"/>
        <charset val="134"/>
      </rPr>
      <t>上报级次（人大</t>
    </r>
    <r>
      <rPr>
        <sz val="9"/>
        <rFont val="Times New Roman"/>
        <family val="1"/>
      </rPr>
      <t>/</t>
    </r>
    <r>
      <rPr>
        <sz val="9"/>
        <rFont val="宋体"/>
        <family val="3"/>
        <charset val="134"/>
      </rPr>
      <t>政府）</t>
    </r>
  </si>
  <si>
    <t>人大</t>
  </si>
  <si>
    <r>
      <rPr>
        <sz val="9"/>
        <rFont val="宋体"/>
        <family val="3"/>
        <charset val="134"/>
      </rPr>
      <t>上报起始年</t>
    </r>
  </si>
  <si>
    <r>
      <rPr>
        <sz val="9"/>
        <rFont val="Times New Roman"/>
        <family val="1"/>
      </rPr>
      <t>2026</t>
    </r>
    <r>
      <rPr>
        <sz val="9"/>
        <rFont val="宋体"/>
        <family val="3"/>
        <charset val="134"/>
      </rPr>
      <t>年</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</si>
  <si>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年社会保险基金收支预算表</t>
    </r>
  </si>
  <si>
    <r>
      <rPr>
        <sz val="9"/>
        <color indexed="8"/>
        <rFont val="宋体"/>
        <family val="3"/>
        <charset val="134"/>
      </rPr>
      <t>表十六</t>
    </r>
  </si>
  <si>
    <r>
      <rPr>
        <b/>
        <sz val="9"/>
        <color indexed="8"/>
        <rFont val="宋体"/>
        <family val="3"/>
        <charset val="134"/>
      </rPr>
      <t>收</t>
    </r>
    <r>
      <rPr>
        <b/>
        <sz val="9"/>
        <color indexed="8"/>
        <rFont val="Times New Roman"/>
        <family val="1"/>
      </rPr>
      <t xml:space="preserve">           </t>
    </r>
    <r>
      <rPr>
        <b/>
        <sz val="9"/>
        <color indexed="8"/>
        <rFont val="宋体"/>
        <family val="3"/>
        <charset val="134"/>
      </rPr>
      <t>入</t>
    </r>
  </si>
  <si>
    <r>
      <rPr>
        <b/>
        <sz val="9"/>
        <color indexed="8"/>
        <rFont val="宋体"/>
        <family val="3"/>
        <charset val="134"/>
      </rPr>
      <t>支</t>
    </r>
    <r>
      <rPr>
        <b/>
        <sz val="9"/>
        <color indexed="8"/>
        <rFont val="Times New Roman"/>
        <family val="1"/>
      </rPr>
      <t xml:space="preserve">           </t>
    </r>
    <r>
      <rPr>
        <b/>
        <sz val="9"/>
        <color indexed="8"/>
        <rFont val="宋体"/>
        <family val="3"/>
        <charset val="134"/>
      </rPr>
      <t>出</t>
    </r>
  </si>
  <si>
    <r>
      <rPr>
        <b/>
        <sz val="9"/>
        <color indexed="8"/>
        <rFont val="Times New Roman"/>
        <family val="1"/>
      </rPr>
      <t>2025</t>
    </r>
    <r>
      <rPr>
        <b/>
        <sz val="9"/>
        <color indexed="8"/>
        <rFont val="宋体"/>
        <family val="3"/>
        <charset val="134"/>
      </rPr>
      <t>年快报数</t>
    </r>
  </si>
  <si>
    <r>
      <rPr>
        <b/>
        <sz val="9"/>
        <color indexed="8"/>
        <rFont val="宋体"/>
        <family val="3"/>
        <charset val="134"/>
      </rPr>
      <t>上年结余收入</t>
    </r>
  </si>
  <si>
    <r>
      <rPr>
        <b/>
        <sz val="9"/>
        <color indexed="8"/>
        <rFont val="宋体"/>
        <family val="3"/>
        <charset val="134"/>
      </rPr>
      <t>年终结余</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</si>
  <si>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年社会保险基金结余预算表</t>
    </r>
  </si>
  <si>
    <t xml:space="preserve"> </t>
  </si>
  <si>
    <r>
      <rPr>
        <sz val="9"/>
        <color indexed="8"/>
        <rFont val="宋体"/>
        <family val="3"/>
        <charset val="134"/>
      </rPr>
      <t>表十七</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</si>
  <si>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</si>
  <si>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sz val="9"/>
        <rFont val="宋体"/>
        <family val="3"/>
        <charset val="134"/>
      </rPr>
      <t>备注：收支结余</t>
    </r>
    <r>
      <rPr>
        <sz val="9"/>
        <rFont val="Times New Roman"/>
        <family val="1"/>
      </rPr>
      <t>=</t>
    </r>
    <r>
      <rPr>
        <sz val="9"/>
        <rFont val="宋体"/>
        <family val="3"/>
        <charset val="134"/>
      </rPr>
      <t>收入合计</t>
    </r>
    <r>
      <rPr>
        <sz val="9"/>
        <rFont val="Times New Roman"/>
        <family val="1"/>
      </rPr>
      <t>-</t>
    </r>
    <r>
      <rPr>
        <sz val="9"/>
        <rFont val="宋体"/>
        <family val="3"/>
        <charset val="134"/>
      </rPr>
      <t xml:space="preserve">支出合计
</t>
    </r>
    <r>
      <rPr>
        <sz val="9"/>
        <rFont val="Times New Roman"/>
        <family val="1"/>
      </rPr>
      <t xml:space="preserve">  </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</si>
  <si>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年政府债务限额和余额情况表</t>
    </r>
  </si>
  <si>
    <r>
      <rPr>
        <sz val="9"/>
        <color indexed="8"/>
        <rFont val="宋体"/>
        <family val="3"/>
        <charset val="134"/>
      </rPr>
      <t>表十八</t>
    </r>
  </si>
  <si>
    <r>
      <rPr>
        <b/>
        <sz val="9"/>
        <color indexed="8"/>
        <rFont val="Times New Roman"/>
        <family val="1"/>
      </rPr>
      <t>2024</t>
    </r>
    <r>
      <rPr>
        <b/>
        <sz val="9"/>
        <color indexed="8"/>
        <rFont val="宋体"/>
        <family val="3"/>
        <charset val="134"/>
      </rPr>
      <t>年决算数</t>
    </r>
  </si>
  <si>
    <r>
      <rPr>
        <b/>
        <sz val="9"/>
        <color indexed="8"/>
        <rFont val="Times New Roman"/>
        <family val="1"/>
      </rPr>
      <t>2025</t>
    </r>
    <r>
      <rPr>
        <b/>
        <sz val="9"/>
        <color indexed="8"/>
        <rFont val="宋体"/>
        <family val="3"/>
        <charset val="134"/>
      </rPr>
      <t>年执行数</t>
    </r>
  </si>
  <si>
    <r>
      <rPr>
        <b/>
        <sz val="9"/>
        <color indexed="8"/>
        <rFont val="宋体"/>
        <family val="3"/>
        <charset val="134"/>
      </rPr>
      <t>增幅</t>
    </r>
    <r>
      <rPr>
        <b/>
        <sz val="9"/>
        <color indexed="8"/>
        <rFont val="Times New Roman"/>
        <family val="1"/>
      </rPr>
      <t>(%)</t>
    </r>
  </si>
  <si>
    <r>
      <rPr>
        <b/>
        <sz val="9"/>
        <color indexed="8"/>
        <rFont val="宋体"/>
        <family val="3"/>
        <charset val="134"/>
      </rPr>
      <t>一般债务</t>
    </r>
  </si>
  <si>
    <r>
      <rPr>
        <sz val="9"/>
        <color indexed="8"/>
        <rFont val="宋体"/>
        <family val="3"/>
        <charset val="134"/>
      </rPr>
      <t>一、上年末地方政府一般债务余额</t>
    </r>
  </si>
  <si>
    <r>
      <rPr>
        <sz val="9"/>
        <color indexed="8"/>
        <rFont val="Times New Roman"/>
        <family val="1"/>
      </rPr>
      <t>1.</t>
    </r>
    <r>
      <rPr>
        <sz val="9"/>
        <color indexed="8"/>
        <rFont val="宋体"/>
        <family val="3"/>
        <charset val="134"/>
      </rPr>
      <t>上年末地方一般债务余额</t>
    </r>
  </si>
  <si>
    <r>
      <rPr>
        <sz val="9"/>
        <color indexed="8"/>
        <rFont val="Times New Roman"/>
        <family val="1"/>
      </rPr>
      <t>2.</t>
    </r>
    <r>
      <rPr>
        <sz val="9"/>
        <color indexed="8"/>
        <rFont val="宋体"/>
        <family val="3"/>
        <charset val="134"/>
      </rPr>
      <t>调增上年一般债务余额</t>
    </r>
  </si>
  <si>
    <r>
      <rPr>
        <sz val="9"/>
        <color indexed="8"/>
        <rFont val="宋体"/>
        <family val="3"/>
        <charset val="134"/>
      </rPr>
      <t>二、当年末地方政府一般债务余额限额</t>
    </r>
  </si>
  <si>
    <r>
      <rPr>
        <sz val="9"/>
        <color indexed="8"/>
        <rFont val="宋体"/>
        <family val="3"/>
        <charset val="134"/>
      </rPr>
      <t>三、当年地方政府一般债务发行额</t>
    </r>
  </si>
  <si>
    <r>
      <rPr>
        <sz val="9"/>
        <color indexed="8"/>
        <rFont val="Times New Roman"/>
        <family val="1"/>
      </rPr>
      <t>1.</t>
    </r>
    <r>
      <rPr>
        <sz val="9"/>
        <color indexed="8"/>
        <rFont val="宋体"/>
        <family val="3"/>
        <charset val="134"/>
      </rPr>
      <t>发行新增一般债券</t>
    </r>
  </si>
  <si>
    <r>
      <rPr>
        <sz val="9"/>
        <color indexed="8"/>
        <rFont val="Times New Roman"/>
        <family val="1"/>
      </rPr>
      <t>2.</t>
    </r>
    <r>
      <rPr>
        <sz val="9"/>
        <color indexed="8"/>
        <rFont val="宋体"/>
        <family val="3"/>
        <charset val="134"/>
      </rPr>
      <t>发行再融资一般债券</t>
    </r>
  </si>
  <si>
    <r>
      <rPr>
        <sz val="9"/>
        <color indexed="8"/>
        <rFont val="Times New Roman"/>
        <family val="1"/>
      </rPr>
      <t>3.</t>
    </r>
    <r>
      <rPr>
        <sz val="9"/>
        <color indexed="8"/>
        <rFont val="宋体"/>
        <family val="3"/>
        <charset val="134"/>
      </rPr>
      <t>发行置换一般债券</t>
    </r>
  </si>
  <si>
    <r>
      <rPr>
        <sz val="9"/>
        <color indexed="8"/>
        <rFont val="宋体"/>
        <family val="3"/>
        <charset val="134"/>
      </rPr>
      <t>四、当年地方政府一般债务还本额</t>
    </r>
  </si>
  <si>
    <r>
      <rPr>
        <sz val="9"/>
        <color indexed="8"/>
        <rFont val="Times New Roman"/>
        <family val="1"/>
      </rPr>
      <t>1.</t>
    </r>
    <r>
      <rPr>
        <sz val="9"/>
        <color indexed="8"/>
        <rFont val="宋体"/>
        <family val="3"/>
        <charset val="134"/>
      </rPr>
      <t>一般债务置换、再融资债券还本</t>
    </r>
  </si>
  <si>
    <r>
      <rPr>
        <sz val="9"/>
        <color indexed="8"/>
        <rFont val="Times New Roman"/>
        <family val="1"/>
      </rPr>
      <t>2.</t>
    </r>
    <r>
      <rPr>
        <sz val="9"/>
        <color indexed="8"/>
        <rFont val="宋体"/>
        <family val="3"/>
        <charset val="134"/>
      </rPr>
      <t>一般债务其他资金还本</t>
    </r>
  </si>
  <si>
    <r>
      <rPr>
        <sz val="9"/>
        <color indexed="8"/>
        <rFont val="宋体"/>
        <family val="3"/>
        <charset val="134"/>
      </rPr>
      <t>五、当年末地方政府一般债务余额</t>
    </r>
  </si>
  <si>
    <r>
      <rPr>
        <b/>
        <sz val="9"/>
        <color indexed="8"/>
        <rFont val="宋体"/>
        <family val="3"/>
        <charset val="134"/>
      </rPr>
      <t>专项债务</t>
    </r>
  </si>
  <si>
    <r>
      <rPr>
        <sz val="9"/>
        <color indexed="8"/>
        <rFont val="宋体"/>
        <family val="3"/>
        <charset val="134"/>
      </rPr>
      <t>一、上年末地方政府专项债务余额</t>
    </r>
  </si>
  <si>
    <r>
      <rPr>
        <sz val="9"/>
        <color indexed="8"/>
        <rFont val="Times New Roman"/>
        <family val="1"/>
      </rPr>
      <t>1.</t>
    </r>
    <r>
      <rPr>
        <sz val="9"/>
        <color indexed="8"/>
        <rFont val="宋体"/>
        <family val="3"/>
        <charset val="134"/>
      </rPr>
      <t>上年末地方专项债务余额</t>
    </r>
  </si>
  <si>
    <r>
      <rPr>
        <sz val="9"/>
        <color indexed="8"/>
        <rFont val="Times New Roman"/>
        <family val="1"/>
      </rPr>
      <t>2.</t>
    </r>
    <r>
      <rPr>
        <sz val="9"/>
        <color indexed="8"/>
        <rFont val="宋体"/>
        <family val="3"/>
        <charset val="134"/>
      </rPr>
      <t>调增上年专项债务余额</t>
    </r>
  </si>
  <si>
    <r>
      <rPr>
        <sz val="9"/>
        <rFont val="宋体"/>
        <family val="3"/>
        <charset val="134"/>
      </rPr>
      <t>二、当年末地方政府专项债务余额限额</t>
    </r>
  </si>
  <si>
    <r>
      <rPr>
        <sz val="9"/>
        <color indexed="8"/>
        <rFont val="宋体"/>
        <family val="3"/>
        <charset val="134"/>
      </rPr>
      <t>三、当年地方政府专项债务发行额</t>
    </r>
  </si>
  <si>
    <r>
      <rPr>
        <sz val="9"/>
        <color indexed="8"/>
        <rFont val="Times New Roman"/>
        <family val="1"/>
      </rPr>
      <t>1.</t>
    </r>
    <r>
      <rPr>
        <sz val="9"/>
        <color indexed="8"/>
        <rFont val="宋体"/>
        <family val="3"/>
        <charset val="134"/>
      </rPr>
      <t>发行新增专项债券</t>
    </r>
  </si>
  <si>
    <r>
      <rPr>
        <sz val="9"/>
        <color indexed="8"/>
        <rFont val="Times New Roman"/>
        <family val="1"/>
      </rPr>
      <t>2.</t>
    </r>
    <r>
      <rPr>
        <sz val="9"/>
        <color indexed="8"/>
        <rFont val="宋体"/>
        <family val="3"/>
        <charset val="134"/>
      </rPr>
      <t>发行再融资专项债券</t>
    </r>
  </si>
  <si>
    <r>
      <rPr>
        <sz val="9"/>
        <color indexed="8"/>
        <rFont val="Times New Roman"/>
        <family val="1"/>
      </rPr>
      <t>3.</t>
    </r>
    <r>
      <rPr>
        <sz val="9"/>
        <color indexed="8"/>
        <rFont val="宋体"/>
        <family val="3"/>
        <charset val="134"/>
      </rPr>
      <t>发行置换专项债券</t>
    </r>
  </si>
  <si>
    <r>
      <rPr>
        <sz val="9"/>
        <color indexed="8"/>
        <rFont val="宋体"/>
        <family val="3"/>
        <charset val="134"/>
      </rPr>
      <t>四、当年地方政府专项债务还本额</t>
    </r>
  </si>
  <si>
    <r>
      <rPr>
        <sz val="9"/>
        <color indexed="8"/>
        <rFont val="Times New Roman"/>
        <family val="1"/>
      </rPr>
      <t>1.</t>
    </r>
    <r>
      <rPr>
        <sz val="9"/>
        <color indexed="8"/>
        <rFont val="宋体"/>
        <family val="3"/>
        <charset val="134"/>
      </rPr>
      <t>专项债务置换、再融资债券还本</t>
    </r>
  </si>
  <si>
    <r>
      <rPr>
        <sz val="9"/>
        <color indexed="8"/>
        <rFont val="Times New Roman"/>
        <family val="1"/>
      </rPr>
      <t>2.</t>
    </r>
    <r>
      <rPr>
        <sz val="9"/>
        <color indexed="8"/>
        <rFont val="宋体"/>
        <family val="3"/>
        <charset val="134"/>
      </rPr>
      <t>专项债务其他资金还本</t>
    </r>
  </si>
  <si>
    <r>
      <rPr>
        <sz val="9"/>
        <color indexed="8"/>
        <rFont val="宋体"/>
        <family val="3"/>
        <charset val="134"/>
      </rPr>
      <t>五、当年末地方政府专项债务余额</t>
    </r>
  </si>
  <si>
    <r>
      <rPr>
        <b/>
        <sz val="9"/>
        <color indexed="8"/>
        <rFont val="宋体"/>
        <family val="3"/>
        <charset val="134"/>
      </rPr>
      <t>合计</t>
    </r>
  </si>
  <si>
    <r>
      <rPr>
        <sz val="9"/>
        <color indexed="8"/>
        <rFont val="宋体"/>
        <family val="3"/>
        <charset val="134"/>
      </rPr>
      <t>一、上年末地方政府债务余额</t>
    </r>
  </si>
  <si>
    <r>
      <rPr>
        <sz val="9"/>
        <color indexed="8"/>
        <rFont val="Times New Roman"/>
        <family val="1"/>
      </rPr>
      <t>1.</t>
    </r>
    <r>
      <rPr>
        <sz val="9"/>
        <color indexed="8"/>
        <rFont val="宋体"/>
        <family val="3"/>
        <charset val="134"/>
      </rPr>
      <t>上年末地方政府债务余额</t>
    </r>
  </si>
  <si>
    <r>
      <rPr>
        <sz val="9"/>
        <color indexed="8"/>
        <rFont val="Times New Roman"/>
        <family val="1"/>
      </rPr>
      <t>2.</t>
    </r>
    <r>
      <rPr>
        <sz val="9"/>
        <color indexed="8"/>
        <rFont val="宋体"/>
        <family val="3"/>
        <charset val="134"/>
      </rPr>
      <t>调增上年政府债务余额</t>
    </r>
  </si>
  <si>
    <r>
      <rPr>
        <sz val="9"/>
        <color indexed="8"/>
        <rFont val="宋体"/>
        <family val="3"/>
        <charset val="134"/>
      </rPr>
      <t>二、当年末地方政府债务余额限额</t>
    </r>
  </si>
  <si>
    <r>
      <rPr>
        <sz val="9"/>
        <color indexed="8"/>
        <rFont val="宋体"/>
        <family val="3"/>
        <charset val="134"/>
      </rPr>
      <t>三、当年地方政府债务发行额</t>
    </r>
  </si>
  <si>
    <r>
      <rPr>
        <sz val="9"/>
        <color indexed="8"/>
        <rFont val="Times New Roman"/>
        <family val="1"/>
      </rPr>
      <t>1.</t>
    </r>
    <r>
      <rPr>
        <sz val="9"/>
        <color indexed="8"/>
        <rFont val="宋体"/>
        <family val="3"/>
        <charset val="134"/>
      </rPr>
      <t>发行新增政府债券</t>
    </r>
  </si>
  <si>
    <r>
      <rPr>
        <sz val="9"/>
        <color indexed="8"/>
        <rFont val="Times New Roman"/>
        <family val="1"/>
      </rPr>
      <t>2.</t>
    </r>
    <r>
      <rPr>
        <sz val="9"/>
        <color indexed="8"/>
        <rFont val="宋体"/>
        <family val="3"/>
        <charset val="134"/>
      </rPr>
      <t>发行再融资债券</t>
    </r>
  </si>
  <si>
    <r>
      <rPr>
        <sz val="9"/>
        <color indexed="8"/>
        <rFont val="Times New Roman"/>
        <family val="1"/>
      </rPr>
      <t>3.</t>
    </r>
    <r>
      <rPr>
        <sz val="9"/>
        <color indexed="8"/>
        <rFont val="宋体"/>
        <family val="3"/>
        <charset val="134"/>
      </rPr>
      <t>发行置换债券</t>
    </r>
  </si>
  <si>
    <r>
      <rPr>
        <sz val="9"/>
        <color indexed="8"/>
        <rFont val="宋体"/>
        <family val="3"/>
        <charset val="134"/>
      </rPr>
      <t>四、当年地方政府债务还本额</t>
    </r>
  </si>
  <si>
    <r>
      <rPr>
        <sz val="9"/>
        <color indexed="8"/>
        <rFont val="Times New Roman"/>
        <family val="1"/>
      </rPr>
      <t>1.</t>
    </r>
    <r>
      <rPr>
        <sz val="9"/>
        <color indexed="8"/>
        <rFont val="宋体"/>
        <family val="3"/>
        <charset val="134"/>
      </rPr>
      <t>政府债务置换、再融资债券还本</t>
    </r>
  </si>
  <si>
    <r>
      <rPr>
        <sz val="9"/>
        <color indexed="8"/>
        <rFont val="Times New Roman"/>
        <family val="1"/>
      </rPr>
      <t>2.</t>
    </r>
    <r>
      <rPr>
        <sz val="9"/>
        <color indexed="8"/>
        <rFont val="宋体"/>
        <family val="3"/>
        <charset val="134"/>
      </rPr>
      <t>政府债务其他资金还本</t>
    </r>
  </si>
  <si>
    <r>
      <rPr>
        <sz val="9"/>
        <color indexed="8"/>
        <rFont val="宋体"/>
        <family val="3"/>
        <charset val="134"/>
      </rPr>
      <t>五、当年末地方政府债务余额</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</si>
  <si>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年地方政府债务投向情况表</t>
    </r>
  </si>
  <si>
    <r>
      <rPr>
        <sz val="9"/>
        <color indexed="8"/>
        <rFont val="宋体"/>
        <family val="3"/>
        <charset val="134"/>
      </rPr>
      <t>表十九</t>
    </r>
  </si>
  <si>
    <r>
      <rPr>
        <b/>
        <sz val="9"/>
        <color indexed="8"/>
        <rFont val="宋体"/>
        <family val="3"/>
        <charset val="134"/>
      </rPr>
      <t>一、基础设施</t>
    </r>
  </si>
  <si>
    <r>
      <rPr>
        <sz val="9"/>
        <color indexed="8"/>
        <rFont val="Times New Roman"/>
        <family val="1"/>
      </rPr>
      <t xml:space="preserve">    1</t>
    </r>
    <r>
      <rPr>
        <sz val="9"/>
        <color indexed="8"/>
        <rFont val="宋体"/>
        <family val="3"/>
        <charset val="134"/>
      </rPr>
      <t>、铁路（不含城市轨道交通）</t>
    </r>
  </si>
  <si>
    <r>
      <rPr>
        <sz val="9"/>
        <color indexed="8"/>
        <rFont val="Times New Roman"/>
        <family val="1"/>
      </rPr>
      <t xml:space="preserve">    2</t>
    </r>
    <r>
      <rPr>
        <sz val="9"/>
        <color indexed="8"/>
        <rFont val="宋体"/>
        <family val="3"/>
        <charset val="134"/>
      </rPr>
      <t>、公路</t>
    </r>
  </si>
  <si>
    <r>
      <rPr>
        <sz val="9"/>
        <color indexed="8"/>
        <rFont val="Times New Roman"/>
        <family val="1"/>
      </rPr>
      <t xml:space="preserve">    3</t>
    </r>
    <r>
      <rPr>
        <sz val="9"/>
        <color indexed="8"/>
        <rFont val="宋体"/>
        <family val="3"/>
        <charset val="134"/>
      </rPr>
      <t>、机场</t>
    </r>
  </si>
  <si>
    <r>
      <rPr>
        <sz val="9"/>
        <color indexed="8"/>
        <rFont val="Times New Roman"/>
        <family val="1"/>
      </rPr>
      <t xml:space="preserve">    4</t>
    </r>
    <r>
      <rPr>
        <sz val="9"/>
        <color indexed="8"/>
        <rFont val="宋体"/>
        <family val="3"/>
        <charset val="134"/>
      </rPr>
      <t>、市政建设</t>
    </r>
  </si>
  <si>
    <r>
      <rPr>
        <sz val="9"/>
        <color indexed="8"/>
        <rFont val="Times New Roman"/>
        <family val="1"/>
      </rPr>
      <t xml:space="preserve">       </t>
    </r>
    <r>
      <rPr>
        <sz val="9"/>
        <color indexed="8"/>
        <rFont val="宋体"/>
        <family val="3"/>
        <charset val="134"/>
      </rPr>
      <t>其中：轨道交通</t>
    </r>
  </si>
  <si>
    <r>
      <rPr>
        <sz val="9"/>
        <color indexed="8"/>
        <rFont val="Times New Roman"/>
        <family val="1"/>
      </rPr>
      <t xml:space="preserve">             </t>
    </r>
    <r>
      <rPr>
        <sz val="9"/>
        <color indexed="8"/>
        <rFont val="宋体"/>
        <family val="3"/>
        <charset val="134"/>
      </rPr>
      <t>道路</t>
    </r>
  </si>
  <si>
    <r>
      <rPr>
        <sz val="9"/>
        <color indexed="8"/>
        <rFont val="Times New Roman"/>
        <family val="1"/>
      </rPr>
      <t xml:space="preserve">             </t>
    </r>
    <r>
      <rPr>
        <sz val="9"/>
        <color indexed="8"/>
        <rFont val="宋体"/>
        <family val="3"/>
        <charset val="134"/>
      </rPr>
      <t>地下管线</t>
    </r>
  </si>
  <si>
    <r>
      <rPr>
        <b/>
        <sz val="9"/>
        <color indexed="8"/>
        <rFont val="宋体"/>
        <family val="3"/>
        <charset val="134"/>
      </rPr>
      <t>二、土地储备</t>
    </r>
  </si>
  <si>
    <r>
      <rPr>
        <b/>
        <sz val="9"/>
        <color indexed="8"/>
        <rFont val="宋体"/>
        <family val="3"/>
        <charset val="134"/>
      </rPr>
      <t>三、保障性住房</t>
    </r>
  </si>
  <si>
    <r>
      <rPr>
        <sz val="9"/>
        <color indexed="8"/>
        <rFont val="Times New Roman"/>
        <family val="1"/>
      </rPr>
      <t xml:space="preserve">    </t>
    </r>
    <r>
      <rPr>
        <sz val="9"/>
        <color indexed="8"/>
        <rFont val="宋体"/>
        <family val="3"/>
        <charset val="134"/>
      </rPr>
      <t>其中：廉租房</t>
    </r>
  </si>
  <si>
    <r>
      <rPr>
        <sz val="9"/>
        <color indexed="8"/>
        <rFont val="Times New Roman"/>
        <family val="1"/>
      </rPr>
      <t xml:space="preserve">          </t>
    </r>
    <r>
      <rPr>
        <sz val="9"/>
        <color indexed="8"/>
        <rFont val="宋体"/>
        <family val="3"/>
        <charset val="134"/>
      </rPr>
      <t>公共租赁住房</t>
    </r>
  </si>
  <si>
    <r>
      <rPr>
        <sz val="9"/>
        <color indexed="8"/>
        <rFont val="Times New Roman"/>
        <family val="1"/>
      </rPr>
      <t xml:space="preserve">          </t>
    </r>
    <r>
      <rPr>
        <sz val="9"/>
        <color indexed="8"/>
        <rFont val="宋体"/>
        <family val="3"/>
        <charset val="134"/>
      </rPr>
      <t>棚户区改造</t>
    </r>
  </si>
  <si>
    <r>
      <rPr>
        <b/>
        <sz val="9"/>
        <color indexed="8"/>
        <rFont val="宋体"/>
        <family val="3"/>
        <charset val="134"/>
      </rPr>
      <t>四、生态建设和环境保护</t>
    </r>
  </si>
  <si>
    <r>
      <rPr>
        <b/>
        <sz val="9"/>
        <color indexed="8"/>
        <rFont val="宋体"/>
        <family val="3"/>
        <charset val="134"/>
      </rPr>
      <t>五、社会事业</t>
    </r>
  </si>
  <si>
    <r>
      <rPr>
        <b/>
        <sz val="9"/>
        <color indexed="8"/>
        <rFont val="宋体"/>
        <family val="3"/>
        <charset val="134"/>
      </rPr>
      <t>六、农林水利建设</t>
    </r>
  </si>
  <si>
    <r>
      <rPr>
        <sz val="9"/>
        <color indexed="8"/>
        <rFont val="Times New Roman"/>
        <family val="1"/>
      </rPr>
      <t xml:space="preserve">    </t>
    </r>
    <r>
      <rPr>
        <sz val="9"/>
        <color indexed="8"/>
        <rFont val="宋体"/>
        <family val="3"/>
        <charset val="134"/>
      </rPr>
      <t>其中：农业及农村建设</t>
    </r>
  </si>
  <si>
    <r>
      <rPr>
        <sz val="9"/>
        <color indexed="8"/>
        <rFont val="Times New Roman"/>
        <family val="1"/>
      </rPr>
      <t xml:space="preserve">          </t>
    </r>
    <r>
      <rPr>
        <sz val="9"/>
        <color indexed="8"/>
        <rFont val="宋体"/>
        <family val="3"/>
        <charset val="134"/>
      </rPr>
      <t>水利建设</t>
    </r>
  </si>
  <si>
    <r>
      <rPr>
        <b/>
        <sz val="9"/>
        <color indexed="8"/>
        <rFont val="宋体"/>
        <family val="3"/>
        <charset val="134"/>
      </rPr>
      <t>七、其他</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</si>
  <si>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年地方政府一般债务投向情况表</t>
    </r>
  </si>
  <si>
    <r>
      <rPr>
        <sz val="9"/>
        <color indexed="8"/>
        <rFont val="宋体"/>
        <family val="3"/>
        <charset val="134"/>
      </rPr>
      <t>表二十</t>
    </r>
  </si>
  <si>
    <r>
      <rPr>
        <sz val="18"/>
        <color indexed="8"/>
        <rFont val="方正小标宋简体"/>
        <family val="3"/>
        <charset val="134"/>
      </rPr>
      <t>富民县</t>
    </r>
    <r>
      <rPr>
        <sz val="18"/>
        <color indexed="8"/>
        <rFont val="Times New Roman"/>
        <family val="1"/>
      </rPr>
      <t>2025</t>
    </r>
    <r>
      <rPr>
        <sz val="18"/>
        <color indexed="8"/>
        <rFont val="方正小标宋简体"/>
        <family val="3"/>
        <charset val="134"/>
      </rPr>
      <t>年地方政府专项债务投向情况表</t>
    </r>
  </si>
  <si>
    <r>
      <rPr>
        <sz val="9"/>
        <color indexed="8"/>
        <rFont val="宋体"/>
        <family val="3"/>
        <charset val="134"/>
      </rPr>
      <t>表二十一</t>
    </r>
  </si>
  <si>
    <r>
      <rPr>
        <sz val="18"/>
        <color indexed="8"/>
        <rFont val="方正小标宋简体"/>
        <family val="3"/>
        <charset val="134"/>
      </rPr>
      <t>富民县</t>
    </r>
    <r>
      <rPr>
        <sz val="18"/>
        <color indexed="8"/>
        <rFont val="Times New Roman"/>
        <family val="1"/>
      </rPr>
      <t>2026</t>
    </r>
    <r>
      <rPr>
        <sz val="18"/>
        <color indexed="8"/>
        <rFont val="方正小标宋简体"/>
        <family val="3"/>
        <charset val="134"/>
      </rPr>
      <t>年政府债务限额和余额情况表</t>
    </r>
  </si>
  <si>
    <r>
      <rPr>
        <sz val="9"/>
        <color indexed="8"/>
        <rFont val="宋体"/>
        <family val="3"/>
        <charset val="134"/>
      </rPr>
      <t>表二十二</t>
    </r>
  </si>
  <si>
    <r>
      <rPr>
        <sz val="9"/>
        <color indexed="8"/>
        <rFont val="Times New Roman"/>
        <family val="1"/>
      </rPr>
      <t>4.</t>
    </r>
    <r>
      <rPr>
        <sz val="9"/>
        <color indexed="8"/>
        <rFont val="宋体"/>
        <family val="3"/>
        <charset val="134"/>
      </rPr>
      <t>新增外债提款</t>
    </r>
  </si>
  <si>
    <r>
      <rPr>
        <sz val="9"/>
        <color indexed="8"/>
        <rFont val="宋体"/>
        <family val="3"/>
        <charset val="134"/>
      </rPr>
      <t>二、当年末地方政府专项债务余额限额</t>
    </r>
  </si>
  <si>
    <t>褒扬纪念</t>
    <phoneticPr fontId="41" type="noConversion"/>
  </si>
  <si>
    <t>退耕还林还草</t>
    <phoneticPr fontId="41" type="noConversion"/>
  </si>
  <si>
    <t>巩固脱贫攻坚成果衔接乡村振兴</t>
    <phoneticPr fontId="41" type="noConversion"/>
  </si>
  <si>
    <t>其他巩固脱贫攻坚成果衔接乡村振兴支出</t>
    <phoneticPr fontId="41" type="noConversion"/>
  </si>
  <si>
    <t>消防应急救援</t>
    <phoneticPr fontId="41" type="noConversion"/>
  </si>
  <si>
    <t>事业运行</t>
    <phoneticPr fontId="41" type="noConversion"/>
  </si>
  <si>
    <t>一般行政管理事务</t>
    <phoneticPr fontId="41" type="noConversion"/>
  </si>
  <si>
    <t>其他社会工作事务支出</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</si>
</sst>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76" formatCode="#,##0_ "/>
    <numFmt numFmtId="177" formatCode="0.0%"/>
    <numFmt numFmtId="178" formatCode="#,##0.00_ "/>
    <numFmt numFmtId="179" formatCode="0.0_ "/>
    <numFmt numFmtId="180" formatCode="_ * #,##0.0_ ;_ * \-#,##0.0_ ;_ * &quot;-&quot;??_ ;_ @_ "/>
    <numFmt numFmtId="181" formatCode="#,##0.0_ "/>
    <numFmt numFmtId="182" formatCode="0_ "/>
    <numFmt numFmtId="183" formatCode="#,##0_ ;[Red]\-#,##0\ "/>
    <numFmt numFmtId="184" formatCode="0.00_ "/>
    <numFmt numFmtId="185" formatCode="#,##0_);[Red]\(#,##0\)"/>
    <numFmt numFmtId="186" formatCode="_ * #,##0_ ;_ * \-#,##0_ ;_ * &quot;-&quot;??_ ;_ @_ "/>
  </numFmts>
  <fonts count="42">
    <font>
      <sz val="12"/>
      <name val="宋体"/>
      <charset val="134"/>
    </font>
    <font>
      <sz val="12"/>
      <name val="宋体"/>
      <family val="3"/>
      <charset val="134"/>
    </font>
    <font>
      <sz val="18"/>
      <color indexed="8"/>
      <name val="Times New Roman"/>
      <family val="1"/>
    </font>
    <font>
      <sz val="9"/>
      <color indexed="8"/>
      <name val="Times New Roman"/>
      <family val="1"/>
    </font>
    <font>
      <b/>
      <sz val="9"/>
      <color indexed="8"/>
      <name val="Times New Roman"/>
      <family val="1"/>
    </font>
    <font>
      <sz val="9"/>
      <name val="Times New Roman"/>
      <family val="1"/>
    </font>
    <font>
      <sz val="9"/>
      <color indexed="10"/>
      <name val="Times New Roman"/>
      <family val="1"/>
    </font>
    <font>
      <sz val="9"/>
      <name val="宋体"/>
      <family val="3"/>
      <charset val="134"/>
    </font>
    <font>
      <b/>
      <sz val="9"/>
      <name val="Times New Roman"/>
      <family val="1"/>
    </font>
    <font>
      <sz val="10"/>
      <name val="宋体"/>
      <family val="3"/>
      <charset val="134"/>
    </font>
    <font>
      <sz val="10"/>
      <color indexed="8"/>
      <name val="宋体"/>
      <family val="3"/>
      <charset val="134"/>
    </font>
    <font>
      <b/>
      <sz val="12"/>
      <name val="宋体"/>
      <family val="3"/>
      <charset val="134"/>
    </font>
    <font>
      <sz val="18"/>
      <name val="Times New Roman"/>
      <family val="1"/>
    </font>
    <font>
      <sz val="10"/>
      <name val="Times New Roman"/>
      <family val="1"/>
    </font>
    <font>
      <sz val="11"/>
      <name val="宋体"/>
      <family val="3"/>
      <charset val="134"/>
    </font>
    <font>
      <sz val="11"/>
      <color indexed="8"/>
      <name val="宋体"/>
      <family val="3"/>
      <charset val="134"/>
    </font>
    <font>
      <sz val="9"/>
      <color indexed="8"/>
      <name val="宋体"/>
      <family val="3"/>
      <charset val="134"/>
    </font>
    <font>
      <b/>
      <sz val="9"/>
      <color indexed="8"/>
      <name val="宋体"/>
      <family val="3"/>
      <charset val="134"/>
    </font>
    <font>
      <sz val="9"/>
      <color rgb="FF000000"/>
      <name val="Times New Roman"/>
      <family val="1"/>
    </font>
    <font>
      <b/>
      <sz val="23.95"/>
      <color indexed="8"/>
      <name val="宋体"/>
      <family val="3"/>
      <charset val="134"/>
    </font>
    <font>
      <sz val="10"/>
      <color indexed="8"/>
      <name val="Arial"/>
      <family val="2"/>
    </font>
    <font>
      <sz val="12"/>
      <name val="Times New Roman"/>
      <family val="1"/>
    </font>
    <font>
      <sz val="11"/>
      <name val="Times New Roman"/>
      <family val="1"/>
    </font>
    <font>
      <sz val="10"/>
      <color indexed="10"/>
      <name val="宋体"/>
      <family val="3"/>
      <charset val="134"/>
    </font>
    <font>
      <b/>
      <sz val="10"/>
      <color indexed="8"/>
      <name val="Times New Roman"/>
      <family val="1"/>
    </font>
    <font>
      <sz val="9"/>
      <name val="黑体"/>
      <family val="3"/>
      <charset val="134"/>
    </font>
    <font>
      <sz val="9"/>
      <color rgb="FF000000"/>
      <name val="宋体"/>
      <family val="3"/>
      <charset val="134"/>
    </font>
    <font>
      <sz val="9"/>
      <color indexed="8"/>
      <name val="黑体"/>
      <family val="3"/>
      <charset val="134"/>
    </font>
    <font>
      <sz val="12"/>
      <color indexed="8"/>
      <name val="Times New Roman"/>
      <family val="1"/>
    </font>
    <font>
      <sz val="11"/>
      <color indexed="16"/>
      <name val="宋体"/>
      <family val="3"/>
      <charset val="134"/>
    </font>
    <font>
      <sz val="11"/>
      <color theme="1"/>
      <name val="宋体"/>
      <family val="3"/>
      <charset val="134"/>
      <scheme val="minor"/>
    </font>
    <font>
      <sz val="11"/>
      <color indexed="17"/>
      <name val="宋体"/>
      <family val="3"/>
      <charset val="134"/>
    </font>
    <font>
      <sz val="10"/>
      <name val="Arial"/>
      <family val="2"/>
    </font>
    <font>
      <sz val="9"/>
      <name val="微软雅黑"/>
      <family val="2"/>
      <charset val="134"/>
    </font>
    <font>
      <sz val="18"/>
      <color indexed="8"/>
      <name val="方正小标宋简体"/>
      <family val="3"/>
      <charset val="134"/>
    </font>
    <font>
      <sz val="18"/>
      <name val="方正小标宋简体"/>
      <family val="3"/>
      <charset val="134"/>
    </font>
    <font>
      <b/>
      <sz val="9"/>
      <name val="宋体"/>
      <family val="3"/>
      <charset val="134"/>
    </font>
    <font>
      <b/>
      <sz val="9"/>
      <name val="黑体"/>
      <family val="3"/>
      <charset val="134"/>
    </font>
    <font>
      <b/>
      <sz val="10"/>
      <color indexed="8"/>
      <name val="宋体"/>
      <family val="3"/>
      <charset val="134"/>
    </font>
    <font>
      <sz val="9"/>
      <color indexed="8"/>
      <name val="SimSun"/>
      <charset val="134"/>
    </font>
    <font>
      <b/>
      <sz val="9"/>
      <color indexed="8"/>
      <name val="SimSun"/>
      <charset val="134"/>
    </font>
    <font>
      <sz val="9"/>
      <name val="宋体"/>
      <family val="3"/>
      <charset val="134"/>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45"/>
        <bgColor indexed="64"/>
      </patternFill>
    </fill>
    <fill>
      <patternFill patternType="solid">
        <fgColor indexed="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8"/>
      </left>
      <right style="thin">
        <color indexed="8"/>
      </right>
      <top style="thin">
        <color indexed="8"/>
      </top>
      <bottom/>
      <diagonal/>
    </border>
    <border>
      <left/>
      <right style="thin">
        <color rgb="FF000000"/>
      </right>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8"/>
      </right>
      <top/>
      <bottom/>
      <diagonal/>
    </border>
    <border>
      <left/>
      <right/>
      <top style="thin">
        <color auto="1"/>
      </top>
      <bottom/>
      <diagonal/>
    </border>
  </borders>
  <cellStyleXfs count="557">
    <xf numFmtId="0" fontId="0" fillId="0" borderId="0">
      <alignment vertical="center"/>
    </xf>
    <xf numFmtId="0" fontId="1" fillId="0" borderId="0">
      <alignment vertical="center"/>
    </xf>
    <xf numFmtId="177" fontId="15" fillId="0" borderId="0" applyFont="0" applyFill="0" applyBorder="0" applyAlignment="0" applyProtection="0">
      <alignment vertical="center"/>
    </xf>
    <xf numFmtId="0" fontId="10" fillId="0" borderId="0"/>
    <xf numFmtId="9" fontId="15" fillId="0" borderId="0" applyFont="0" applyFill="0" applyBorder="0" applyAlignment="0" applyProtection="0">
      <alignment vertical="center"/>
    </xf>
    <xf numFmtId="43" fontId="1" fillId="0" borderId="0" applyFont="0" applyFill="0" applyBorder="0" applyAlignment="0" applyProtection="0">
      <alignment vertical="center"/>
    </xf>
    <xf numFmtId="9" fontId="15" fillId="0" borderId="0" applyFont="0" applyFill="0" applyBorder="0" applyAlignment="0" applyProtection="0">
      <alignment vertical="center"/>
    </xf>
    <xf numFmtId="0" fontId="29" fillId="4" borderId="0" applyNumberFormat="0" applyBorder="0" applyAlignment="0" applyProtection="0">
      <alignment vertical="center"/>
    </xf>
    <xf numFmtId="0" fontId="1" fillId="0" borderId="0">
      <alignment vertical="center"/>
    </xf>
    <xf numFmtId="0" fontId="10" fillId="0" borderId="0"/>
    <xf numFmtId="43" fontId="15" fillId="0" borderId="0" applyFont="0" applyFill="0" applyBorder="0" applyAlignment="0" applyProtection="0">
      <alignment vertical="center"/>
    </xf>
    <xf numFmtId="0" fontId="1" fillId="0" borderId="0">
      <alignment vertical="center"/>
    </xf>
    <xf numFmtId="0" fontId="10" fillId="0" borderId="0"/>
    <xf numFmtId="0" fontId="15" fillId="0" borderId="0">
      <alignment vertical="center"/>
    </xf>
    <xf numFmtId="0" fontId="16" fillId="0" borderId="0"/>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43"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1" fillId="0" borderId="0">
      <alignment vertical="center"/>
    </xf>
    <xf numFmtId="0" fontId="1" fillId="0" borderId="0">
      <alignment vertical="center"/>
    </xf>
    <xf numFmtId="0" fontId="16" fillId="0" borderId="0"/>
    <xf numFmtId="0" fontId="1" fillId="0" borderId="0"/>
    <xf numFmtId="0" fontId="1" fillId="0" borderId="0">
      <alignment vertical="center"/>
    </xf>
    <xf numFmtId="0" fontId="1" fillId="0" borderId="0">
      <alignment vertical="center"/>
    </xf>
    <xf numFmtId="0" fontId="29" fillId="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43" fontId="15" fillId="0" borderId="0" applyFont="0" applyFill="0" applyBorder="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31" fillId="5" borderId="0" applyNumberFormat="0" applyBorder="0" applyAlignment="0" applyProtection="0">
      <alignment vertical="center"/>
    </xf>
    <xf numFmtId="9" fontId="1"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0" fillId="0" borderId="0"/>
    <xf numFmtId="43" fontId="15" fillId="0" borderId="0" applyFont="0" applyFill="0" applyBorder="0" applyAlignment="0" applyProtection="0">
      <alignment vertical="center"/>
    </xf>
    <xf numFmtId="0" fontId="10" fillId="0" borderId="0"/>
    <xf numFmtId="43" fontId="15" fillId="0" borderId="0" applyFont="0" applyFill="0" applyBorder="0" applyAlignment="0" applyProtection="0">
      <alignment vertical="center"/>
    </xf>
    <xf numFmtId="9" fontId="1" fillId="0" borderId="0" applyFont="0" applyFill="0" applyBorder="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alignment vertical="top"/>
      <protection locked="0"/>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0" fontId="10" fillId="0" borderId="0"/>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3" fontId="15" fillId="0" borderId="0" applyFont="0" applyFill="0" applyBorder="0" applyAlignment="0" applyProtection="0">
      <alignment vertical="center"/>
    </xf>
    <xf numFmtId="0" fontId="29" fillId="4" borderId="0" applyNumberFormat="0" applyBorder="0" applyAlignment="0" applyProtection="0">
      <alignment vertical="center"/>
    </xf>
    <xf numFmtId="9" fontId="1" fillId="0" borderId="0" applyFont="0" applyFill="0" applyBorder="0" applyAlignment="0" applyProtection="0">
      <alignment vertical="center"/>
    </xf>
    <xf numFmtId="0" fontId="16" fillId="0" borderId="0"/>
    <xf numFmtId="0" fontId="31" fillId="5" borderId="0" applyNumberFormat="0" applyBorder="0" applyAlignment="0" applyProtection="0">
      <alignment vertical="center"/>
    </xf>
    <xf numFmtId="9" fontId="1" fillId="0" borderId="0" applyFont="0" applyFill="0" applyBorder="0" applyAlignment="0" applyProtection="0">
      <alignment vertical="center"/>
    </xf>
    <xf numFmtId="0" fontId="31" fillId="5" borderId="0" applyNumberFormat="0" applyBorder="0" applyAlignment="0" applyProtection="0">
      <alignment vertical="center"/>
    </xf>
    <xf numFmtId="9" fontId="1" fillId="0" borderId="0" applyFont="0" applyFill="0" applyBorder="0" applyAlignment="0" applyProtection="0">
      <alignment vertical="center"/>
    </xf>
    <xf numFmtId="43" fontId="15" fillId="0" borderId="0" applyFont="0" applyFill="0" applyBorder="0" applyAlignment="0" applyProtection="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31" fillId="5"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0" fontId="16"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6"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6" fillId="0" borderId="0"/>
    <xf numFmtId="9" fontId="1" fillId="0" borderId="0" applyFont="0" applyFill="0" applyBorder="0" applyAlignment="0" applyProtection="0">
      <alignment vertical="center"/>
    </xf>
    <xf numFmtId="0" fontId="29" fillId="4"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5"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0" fillId="0" borderId="0"/>
    <xf numFmtId="43" fontId="1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1" fillId="5" borderId="0" applyNumberFormat="0" applyBorder="0" applyAlignment="0" applyProtection="0">
      <alignment vertical="center"/>
    </xf>
    <xf numFmtId="9" fontId="1" fillId="0" borderId="0" applyFont="0" applyFill="0" applyBorder="0" applyAlignment="0" applyProtection="0">
      <alignment vertical="center"/>
    </xf>
    <xf numFmtId="0" fontId="31" fillId="5"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30" fillId="0" borderId="0">
      <alignment vertical="center"/>
    </xf>
    <xf numFmtId="9" fontId="1"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0" fontId="1" fillId="0" borderId="0">
      <alignment vertical="center"/>
    </xf>
    <xf numFmtId="9" fontId="15" fillId="0" borderId="0" applyFont="0" applyFill="0" applyBorder="0" applyAlignment="0" applyProtection="0">
      <alignment vertical="center"/>
    </xf>
    <xf numFmtId="0" fontId="1" fillId="0" borderId="0">
      <alignment vertical="center"/>
    </xf>
    <xf numFmtId="9" fontId="15" fillId="0" borderId="0" applyFont="0" applyFill="0" applyBorder="0" applyAlignment="0" applyProtection="0">
      <alignment vertical="center"/>
    </xf>
    <xf numFmtId="0" fontId="1"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29" fillId="4" borderId="0" applyNumberFormat="0" applyBorder="0" applyAlignment="0" applyProtection="0">
      <alignment vertical="center"/>
    </xf>
    <xf numFmtId="0" fontId="1" fillId="0" borderId="0">
      <alignment vertical="center"/>
    </xf>
    <xf numFmtId="9" fontId="15" fillId="0" borderId="0" applyFont="0" applyFill="0" applyBorder="0" applyAlignment="0" applyProtection="0">
      <alignment vertical="center"/>
    </xf>
    <xf numFmtId="0" fontId="16" fillId="0" borderId="0"/>
    <xf numFmtId="0" fontId="1" fillId="0" borderId="0">
      <alignment vertical="center"/>
    </xf>
    <xf numFmtId="0" fontId="1" fillId="0" borderId="0">
      <alignment vertical="center"/>
    </xf>
    <xf numFmtId="9" fontId="1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9" fontId="15" fillId="0" borderId="0" applyFont="0" applyFill="0" applyBorder="0" applyAlignment="0" applyProtection="0">
      <alignment vertical="center"/>
    </xf>
    <xf numFmtId="0" fontId="1" fillId="0" borderId="0">
      <alignment vertical="center"/>
    </xf>
    <xf numFmtId="9" fontId="15" fillId="0" borderId="0" applyFont="0" applyFill="0" applyBorder="0" applyAlignment="0" applyProtection="0">
      <alignment vertical="center"/>
    </xf>
    <xf numFmtId="0" fontId="10" fillId="0" borderId="0"/>
    <xf numFmtId="9" fontId="15" fillId="0" borderId="0" applyFont="0" applyFill="0" applyBorder="0" applyAlignment="0" applyProtection="0">
      <alignment vertical="center"/>
    </xf>
    <xf numFmtId="0" fontId="32" fillId="0" borderId="0"/>
    <xf numFmtId="0" fontId="1" fillId="0" borderId="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0" fontId="7" fillId="0" borderId="0">
      <alignment vertical="center"/>
    </xf>
    <xf numFmtId="0" fontId="1" fillId="0" borderId="0">
      <alignment vertical="center"/>
    </xf>
    <xf numFmtId="9" fontId="15" fillId="0" borderId="0" applyFont="0" applyFill="0" applyBorder="0" applyAlignment="0" applyProtection="0">
      <alignment vertical="center"/>
    </xf>
    <xf numFmtId="0" fontId="30"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1" fillId="5"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1"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1" fillId="0" borderId="0">
      <alignment vertical="center"/>
    </xf>
    <xf numFmtId="0" fontId="29" fillId="4" borderId="0" applyNumberFormat="0" applyBorder="0" applyAlignment="0" applyProtection="0">
      <alignment vertical="center"/>
    </xf>
    <xf numFmtId="0" fontId="15" fillId="0" borderId="0">
      <alignment vertical="center"/>
    </xf>
    <xf numFmtId="0" fontId="29" fillId="4" borderId="0" applyNumberFormat="0" applyBorder="0" applyAlignment="0" applyProtection="0">
      <alignment vertical="center"/>
    </xf>
    <xf numFmtId="0" fontId="30" fillId="0" borderId="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43" fontId="15" fillId="0" borderId="0" applyFont="0" applyFill="0" applyBorder="0" applyAlignment="0" applyProtection="0">
      <alignment vertical="center"/>
    </xf>
    <xf numFmtId="0" fontId="29" fillId="4" borderId="0" applyNumberFormat="0" applyBorder="0" applyAlignment="0" applyProtection="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15" fillId="0" borderId="0">
      <alignment vertical="center"/>
    </xf>
    <xf numFmtId="0" fontId="16" fillId="0" borderId="0"/>
    <xf numFmtId="0" fontId="1" fillId="0" borderId="0">
      <alignment vertical="center"/>
    </xf>
    <xf numFmtId="0" fontId="1" fillId="0" borderId="0">
      <alignment vertical="center"/>
    </xf>
    <xf numFmtId="0" fontId="10" fillId="0" borderId="0"/>
    <xf numFmtId="0" fontId="15" fillId="0" borderId="0">
      <alignment vertical="center"/>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6" fillId="0" borderId="0"/>
    <xf numFmtId="0" fontId="1" fillId="0" borderId="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10" fillId="0" borderId="0"/>
    <xf numFmtId="0" fontId="16" fillId="0" borderId="0"/>
    <xf numFmtId="0" fontId="15" fillId="0" borderId="0">
      <alignment vertical="center"/>
    </xf>
    <xf numFmtId="0" fontId="16" fillId="0" borderId="0"/>
    <xf numFmtId="0" fontId="1" fillId="0" borderId="0">
      <alignment vertical="center"/>
    </xf>
    <xf numFmtId="0" fontId="1" fillId="0" borderId="0">
      <alignment vertical="center"/>
    </xf>
    <xf numFmtId="0" fontId="10" fillId="0" borderId="0"/>
    <xf numFmtId="0" fontId="16" fillId="0" borderId="0"/>
    <xf numFmtId="0" fontId="1" fillId="0" borderId="0">
      <alignment vertical="center"/>
    </xf>
    <xf numFmtId="0" fontId="1" fillId="0" borderId="0">
      <alignment vertical="center"/>
    </xf>
    <xf numFmtId="0" fontId="15" fillId="0" borderId="0">
      <alignment vertical="center"/>
    </xf>
    <xf numFmtId="0" fontId="16" fillId="0" borderId="0"/>
    <xf numFmtId="0" fontId="1" fillId="0" borderId="0">
      <alignment vertical="center"/>
    </xf>
    <xf numFmtId="43" fontId="15" fillId="0" borderId="0" applyFont="0" applyFill="0" applyBorder="0" applyAlignment="0" applyProtection="0">
      <alignment vertical="center"/>
    </xf>
    <xf numFmtId="0" fontId="1" fillId="0" borderId="0">
      <alignment vertical="center"/>
    </xf>
    <xf numFmtId="0" fontId="15" fillId="0" borderId="0">
      <alignment vertical="center"/>
    </xf>
    <xf numFmtId="0" fontId="16" fillId="0" borderId="0"/>
    <xf numFmtId="0" fontId="1" fillId="0" borderId="0">
      <alignment vertical="center"/>
    </xf>
    <xf numFmtId="0" fontId="16" fillId="0" borderId="0"/>
    <xf numFmtId="0" fontId="16" fillId="0" borderId="0"/>
    <xf numFmtId="0" fontId="1" fillId="0" borderId="0">
      <alignment vertical="center"/>
    </xf>
    <xf numFmtId="0" fontId="16" fillId="0" borderId="0"/>
    <xf numFmtId="0" fontId="16" fillId="0" borderId="0"/>
    <xf numFmtId="0" fontId="1" fillId="0" borderId="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15" fillId="0" borderId="0">
      <alignment vertical="center"/>
    </xf>
    <xf numFmtId="0" fontId="32" fillId="0" borderId="0">
      <alignment vertical="center"/>
    </xf>
    <xf numFmtId="0" fontId="1" fillId="0" borderId="0">
      <alignment vertical="center"/>
    </xf>
    <xf numFmtId="0" fontId="1" fillId="0" borderId="0">
      <alignment vertical="center"/>
    </xf>
    <xf numFmtId="0" fontId="10" fillId="0" borderId="0"/>
    <xf numFmtId="0" fontId="15" fillId="0" borderId="0">
      <alignment vertical="center"/>
    </xf>
    <xf numFmtId="0" fontId="10" fillId="0" borderId="0"/>
    <xf numFmtId="0" fontId="1" fillId="0" borderId="0">
      <alignment vertical="center"/>
    </xf>
    <xf numFmtId="0" fontId="1" fillId="0" borderId="0">
      <alignment vertical="center"/>
    </xf>
    <xf numFmtId="0" fontId="15"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43" fontId="15" fillId="0" borderId="0" applyFont="0" applyFill="0" applyBorder="0" applyAlignment="0" applyProtection="0">
      <alignment vertical="center"/>
    </xf>
    <xf numFmtId="0" fontId="30" fillId="0" borderId="0">
      <alignment vertical="center"/>
    </xf>
    <xf numFmtId="0" fontId="15" fillId="0" borderId="0">
      <alignment vertical="center"/>
    </xf>
    <xf numFmtId="0" fontId="30" fillId="0" borderId="0">
      <alignment vertical="center"/>
    </xf>
    <xf numFmtId="0" fontId="15" fillId="0" borderId="0">
      <alignment vertical="center"/>
    </xf>
    <xf numFmtId="0" fontId="16" fillId="0" borderId="0"/>
    <xf numFmtId="0" fontId="1" fillId="0" borderId="0">
      <alignment vertical="center"/>
    </xf>
    <xf numFmtId="0" fontId="16" fillId="0" borderId="0"/>
    <xf numFmtId="0" fontId="1" fillId="0" borderId="0">
      <alignment vertical="center"/>
    </xf>
    <xf numFmtId="0" fontId="1" fillId="0" borderId="0">
      <alignment vertical="center"/>
    </xf>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43" fontId="15" fillId="0" borderId="0" applyFont="0" applyFill="0" applyBorder="0" applyAlignment="0" applyProtection="0">
      <alignment vertical="center"/>
    </xf>
    <xf numFmtId="0" fontId="1" fillId="0" borderId="0">
      <alignment vertical="center"/>
    </xf>
    <xf numFmtId="0" fontId="1" fillId="0" borderId="0">
      <alignment vertical="center"/>
    </xf>
    <xf numFmtId="0" fontId="3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43" fontId="15" fillId="0" borderId="0" applyFont="0" applyFill="0" applyBorder="0" applyAlignment="0" applyProtection="0">
      <alignment vertical="center"/>
    </xf>
    <xf numFmtId="0" fontId="15" fillId="0" borderId="0">
      <alignment vertical="center"/>
    </xf>
    <xf numFmtId="0" fontId="15" fillId="0" borderId="0">
      <alignment vertical="center"/>
    </xf>
    <xf numFmtId="0" fontId="16" fillId="0" borderId="0"/>
    <xf numFmtId="0" fontId="30" fillId="0" borderId="0">
      <alignment vertical="center"/>
    </xf>
    <xf numFmtId="0" fontId="15" fillId="0" borderId="0">
      <alignment vertical="center"/>
    </xf>
    <xf numFmtId="0" fontId="10" fillId="0" borderId="0"/>
    <xf numFmtId="0" fontId="16" fillId="0" borderId="0"/>
    <xf numFmtId="43" fontId="15" fillId="0" borderId="0" applyFont="0" applyFill="0" applyBorder="0" applyAlignment="0" applyProtection="0">
      <alignment vertical="center"/>
    </xf>
    <xf numFmtId="0" fontId="16" fillId="0" borderId="0"/>
    <xf numFmtId="0" fontId="30" fillId="0" borderId="0">
      <alignment vertical="center"/>
    </xf>
    <xf numFmtId="0" fontId="30" fillId="0" borderId="0">
      <alignment vertical="center"/>
    </xf>
    <xf numFmtId="0" fontId="1" fillId="0" borderId="0"/>
    <xf numFmtId="0" fontId="30" fillId="0" borderId="0">
      <alignment vertical="center"/>
    </xf>
    <xf numFmtId="0" fontId="1" fillId="0" borderId="0"/>
    <xf numFmtId="0" fontId="30" fillId="0" borderId="0">
      <alignment vertical="center"/>
    </xf>
    <xf numFmtId="0" fontId="1" fillId="0" borderId="0"/>
    <xf numFmtId="0" fontId="30"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0" fillId="0" borderId="0"/>
    <xf numFmtId="43" fontId="15" fillId="0" borderId="0" applyFont="0" applyFill="0" applyBorder="0" applyAlignment="0" applyProtection="0">
      <alignment vertical="center"/>
    </xf>
    <xf numFmtId="0" fontId="7" fillId="0" borderId="0">
      <alignment vertical="center"/>
    </xf>
    <xf numFmtId="0" fontId="1" fillId="0" borderId="0">
      <alignment vertical="center"/>
    </xf>
    <xf numFmtId="43" fontId="1" fillId="0" borderId="0" applyFont="0" applyFill="0" applyBorder="0" applyAlignment="0" applyProtection="0">
      <alignment vertical="center"/>
    </xf>
    <xf numFmtId="0" fontId="7" fillId="0" borderId="0">
      <alignment vertical="center"/>
    </xf>
    <xf numFmtId="43" fontId="15"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6" fillId="0" borderId="0"/>
    <xf numFmtId="0" fontId="1" fillId="0" borderId="0">
      <alignment vertical="center"/>
    </xf>
    <xf numFmtId="0" fontId="1" fillId="0" borderId="0">
      <alignment vertical="center"/>
    </xf>
    <xf numFmtId="0" fontId="31" fillId="5" borderId="0" applyNumberFormat="0" applyBorder="0" applyAlignment="0" applyProtection="0">
      <alignment vertical="center"/>
    </xf>
    <xf numFmtId="0" fontId="16" fillId="0" borderId="0"/>
    <xf numFmtId="0" fontId="1" fillId="0" borderId="0"/>
    <xf numFmtId="0" fontId="1" fillId="0" borderId="0">
      <alignment vertical="center"/>
    </xf>
    <xf numFmtId="0" fontId="1" fillId="0" borderId="0">
      <alignment vertical="center"/>
    </xf>
    <xf numFmtId="177" fontId="15" fillId="0" borderId="0" applyFont="0" applyFill="0" applyBorder="0" applyAlignment="0" applyProtection="0">
      <alignment vertical="center"/>
    </xf>
    <xf numFmtId="0" fontId="1" fillId="0" borderId="0">
      <alignment vertical="center"/>
    </xf>
    <xf numFmtId="0" fontId="1" fillId="0" borderId="0">
      <alignment vertical="center"/>
    </xf>
    <xf numFmtId="0" fontId="10" fillId="0" borderId="0"/>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16" fillId="0" borderId="0"/>
    <xf numFmtId="0" fontId="16" fillId="0" borderId="0"/>
    <xf numFmtId="0" fontId="16" fillId="0" borderId="0"/>
    <xf numFmtId="0" fontId="1" fillId="0" borderId="0">
      <alignment vertical="center"/>
    </xf>
    <xf numFmtId="0" fontId="31"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5" fillId="0" borderId="0" applyFont="0" applyFill="0" applyBorder="0" applyAlignment="0" applyProtection="0">
      <alignment vertical="center"/>
    </xf>
    <xf numFmtId="0" fontId="1" fillId="0" borderId="0">
      <alignment vertical="center"/>
    </xf>
    <xf numFmtId="0" fontId="16" fillId="0" borderId="0"/>
    <xf numFmtId="0" fontId="16" fillId="0" borderId="0"/>
    <xf numFmtId="0" fontId="16" fillId="0" borderId="0"/>
    <xf numFmtId="0" fontId="16" fillId="0" borderId="0"/>
    <xf numFmtId="0" fontId="31"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0" fillId="0" borderId="0"/>
    <xf numFmtId="0" fontId="16" fillId="0" borderId="0"/>
    <xf numFmtId="0" fontId="16" fillId="0" borderId="0"/>
    <xf numFmtId="0" fontId="16" fillId="0" borderId="0"/>
    <xf numFmtId="0" fontId="16"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1" fillId="5" borderId="0" applyNumberFormat="0" applyBorder="0" applyAlignment="0" applyProtection="0">
      <alignment vertical="center"/>
    </xf>
    <xf numFmtId="0" fontId="1" fillId="0" borderId="0"/>
    <xf numFmtId="0" fontId="1" fillId="0" borderId="0"/>
    <xf numFmtId="0" fontId="1" fillId="0" borderId="0"/>
    <xf numFmtId="0" fontId="31" fillId="5" borderId="0" applyNumberFormat="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 fillId="0" borderId="0" applyFont="0" applyFill="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7" fontId="15" fillId="0" borderId="0" applyFont="0" applyFill="0" applyBorder="0" applyAlignment="0" applyProtection="0">
      <alignment vertical="center"/>
    </xf>
    <xf numFmtId="0" fontId="10" fillId="0" borderId="0"/>
    <xf numFmtId="0" fontId="10" fillId="0" borderId="0"/>
    <xf numFmtId="0" fontId="1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 fillId="0" borderId="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cellStyleXfs>
  <cellXfs count="486">
    <xf numFmtId="0" fontId="0" fillId="0" borderId="0" xfId="0">
      <alignment vertical="center"/>
    </xf>
    <xf numFmtId="0" fontId="1" fillId="0" borderId="0" xfId="225" applyFill="1">
      <alignment vertical="center"/>
    </xf>
    <xf numFmtId="0" fontId="1" fillId="0" borderId="0" xfId="225">
      <alignment vertical="center"/>
    </xf>
    <xf numFmtId="0" fontId="3" fillId="0" borderId="0" xfId="229" applyFont="1" applyFill="1" applyAlignment="1">
      <alignment horizontal="left" vertical="center"/>
    </xf>
    <xf numFmtId="0" fontId="3" fillId="0" borderId="0" xfId="225" applyFont="1">
      <alignment vertical="center"/>
    </xf>
    <xf numFmtId="0" fontId="3" fillId="0" borderId="0" xfId="225" applyFont="1" applyAlignment="1">
      <alignment horizontal="right" vertical="center"/>
    </xf>
    <xf numFmtId="0" fontId="4" fillId="0" borderId="1" xfId="225" applyFont="1" applyBorder="1" applyAlignment="1">
      <alignment horizontal="center" vertical="center"/>
    </xf>
    <xf numFmtId="0" fontId="4" fillId="0" borderId="1" xfId="225" applyFont="1" applyBorder="1" applyAlignment="1">
      <alignment horizontal="center" vertical="center" wrapText="1"/>
    </xf>
    <xf numFmtId="0" fontId="3" fillId="0" borderId="1" xfId="138" applyFont="1" applyFill="1" applyBorder="1" applyAlignment="1">
      <alignment vertical="center"/>
    </xf>
    <xf numFmtId="178" fontId="3" fillId="0" borderId="1" xfId="509" applyNumberFormat="1" applyFont="1" applyFill="1" applyBorder="1" applyAlignment="1">
      <alignment vertical="center" wrapText="1"/>
    </xf>
    <xf numFmtId="177" fontId="5" fillId="0" borderId="1" xfId="33" applyNumberFormat="1" applyFont="1" applyFill="1" applyBorder="1" applyAlignment="1">
      <alignment horizontal="right" vertical="center" wrapText="1"/>
    </xf>
    <xf numFmtId="0" fontId="3" fillId="0" borderId="1" xfId="138" applyFont="1" applyFill="1" applyBorder="1" applyAlignment="1">
      <alignment horizontal="left" vertical="center" indent="1"/>
    </xf>
    <xf numFmtId="179" fontId="1" fillId="0" borderId="0" xfId="225" applyNumberFormat="1" applyFill="1">
      <alignment vertical="center"/>
    </xf>
    <xf numFmtId="0" fontId="1" fillId="0" borderId="1" xfId="225" applyFill="1" applyBorder="1">
      <alignment vertical="center"/>
    </xf>
    <xf numFmtId="178" fontId="3" fillId="0" borderId="1" xfId="146" applyNumberFormat="1" applyFont="1" applyFill="1" applyBorder="1" applyAlignment="1">
      <alignment vertical="center" wrapText="1"/>
    </xf>
    <xf numFmtId="177" fontId="3" fillId="0" borderId="1" xfId="153" applyNumberFormat="1" applyFont="1" applyFill="1" applyBorder="1" applyAlignment="1">
      <alignment vertical="center" wrapText="1"/>
    </xf>
    <xf numFmtId="178" fontId="3" fillId="0" borderId="1" xfId="535" applyNumberFormat="1" applyFont="1" applyFill="1" applyBorder="1" applyAlignment="1">
      <alignment vertical="center" wrapText="1"/>
    </xf>
    <xf numFmtId="178" fontId="5" fillId="0" borderId="1" xfId="535" applyNumberFormat="1" applyFont="1" applyFill="1" applyBorder="1" applyAlignment="1">
      <alignment vertical="center" wrapText="1"/>
    </xf>
    <xf numFmtId="178" fontId="5" fillId="0" borderId="1" xfId="509" applyNumberFormat="1" applyFont="1" applyFill="1" applyBorder="1" applyAlignment="1">
      <alignment vertical="center" wrapText="1"/>
    </xf>
    <xf numFmtId="178" fontId="3" fillId="0" borderId="1" xfId="138" applyNumberFormat="1" applyFont="1" applyFill="1" applyBorder="1" applyAlignment="1">
      <alignment vertical="center" wrapText="1"/>
    </xf>
    <xf numFmtId="0" fontId="1" fillId="0" borderId="0" xfId="296" applyNumberFormat="1" applyFont="1" applyFill="1" applyBorder="1" applyAlignment="1" applyProtection="1">
      <alignment vertical="center"/>
    </xf>
    <xf numFmtId="0" fontId="3" fillId="0" borderId="0" xfId="296" applyNumberFormat="1" applyFont="1" applyFill="1" applyBorder="1" applyAlignment="1" applyProtection="1">
      <alignment horizontal="left" vertical="center"/>
    </xf>
    <xf numFmtId="0" fontId="3" fillId="0" borderId="0" xfId="296" applyNumberFormat="1" applyFont="1" applyFill="1" applyBorder="1" applyAlignment="1" applyProtection="1">
      <alignment horizontal="center" vertical="center"/>
    </xf>
    <xf numFmtId="0" fontId="3" fillId="0" borderId="0" xfId="296" applyNumberFormat="1" applyFont="1" applyFill="1" applyBorder="1" applyAlignment="1" applyProtection="1">
      <alignment vertical="center"/>
    </xf>
    <xf numFmtId="0" fontId="3" fillId="0" borderId="0" xfId="296" applyNumberFormat="1" applyFont="1" applyFill="1" applyBorder="1" applyAlignment="1" applyProtection="1">
      <alignment horizontal="right" vertical="center"/>
    </xf>
    <xf numFmtId="0" fontId="4" fillId="0" borderId="2" xfId="296" applyNumberFormat="1" applyFont="1" applyFill="1" applyBorder="1" applyAlignment="1" applyProtection="1">
      <alignment horizontal="center" vertical="center"/>
    </xf>
    <xf numFmtId="0" fontId="4" fillId="0" borderId="2" xfId="296" applyNumberFormat="1" applyFont="1" applyFill="1" applyBorder="1" applyAlignment="1" applyProtection="1">
      <alignment horizontal="center" vertical="center" wrapText="1"/>
    </xf>
    <xf numFmtId="0" fontId="4" fillId="0" borderId="2" xfId="296" applyNumberFormat="1" applyFont="1" applyFill="1" applyBorder="1" applyAlignment="1" applyProtection="1">
      <alignment horizontal="left" vertical="center" wrapText="1"/>
    </xf>
    <xf numFmtId="43" fontId="4" fillId="0" borderId="3" xfId="296" applyNumberFormat="1" applyFont="1" applyFill="1" applyBorder="1" applyAlignment="1" applyProtection="1">
      <alignment horizontal="right" vertical="center" wrapText="1"/>
    </xf>
    <xf numFmtId="177" fontId="3" fillId="2" borderId="2" xfId="296" applyNumberFormat="1" applyFont="1" applyFill="1" applyBorder="1" applyAlignment="1" applyProtection="1">
      <alignment horizontal="right" vertical="center"/>
    </xf>
    <xf numFmtId="0" fontId="3" fillId="0" borderId="2" xfId="296" applyNumberFormat="1" applyFont="1" applyFill="1" applyBorder="1" applyAlignment="1" applyProtection="1">
      <alignment horizontal="left" vertical="center" wrapText="1"/>
    </xf>
    <xf numFmtId="43" fontId="3" fillId="0" borderId="3" xfId="296" applyNumberFormat="1" applyFont="1" applyFill="1" applyBorder="1" applyAlignment="1" applyProtection="1">
      <alignment horizontal="right" vertical="center" wrapText="1"/>
    </xf>
    <xf numFmtId="43" fontId="6" fillId="0" borderId="3" xfId="296" applyNumberFormat="1" applyFont="1" applyFill="1" applyBorder="1" applyAlignment="1" applyProtection="1">
      <alignment horizontal="right" vertical="center" wrapText="1"/>
    </xf>
    <xf numFmtId="43" fontId="5" fillId="0" borderId="3" xfId="296" applyNumberFormat="1" applyFont="1" applyFill="1" applyBorder="1" applyAlignment="1" applyProtection="1">
      <alignment horizontal="right" vertical="center" wrapText="1"/>
    </xf>
    <xf numFmtId="177" fontId="4" fillId="2" borderId="2" xfId="296" applyNumberFormat="1" applyFont="1" applyFill="1" applyBorder="1" applyAlignment="1" applyProtection="1">
      <alignment horizontal="right" vertical="center"/>
    </xf>
    <xf numFmtId="0" fontId="7" fillId="0" borderId="0" xfId="296" applyNumberFormat="1" applyFont="1" applyFill="1" applyBorder="1" applyAlignment="1" applyProtection="1">
      <alignment vertical="center"/>
    </xf>
    <xf numFmtId="180" fontId="4" fillId="0" borderId="3" xfId="296" applyNumberFormat="1" applyFont="1" applyFill="1" applyBorder="1" applyAlignment="1" applyProtection="1">
      <alignment horizontal="right" vertical="center" wrapText="1"/>
    </xf>
    <xf numFmtId="180" fontId="4" fillId="0" borderId="2" xfId="296" applyNumberFormat="1" applyFont="1" applyFill="1" applyBorder="1" applyAlignment="1" applyProtection="1">
      <alignment horizontal="right" vertical="center" wrapText="1"/>
    </xf>
    <xf numFmtId="180" fontId="3" fillId="0" borderId="3" xfId="296" applyNumberFormat="1" applyFont="1" applyFill="1" applyBorder="1" applyAlignment="1" applyProtection="1">
      <alignment horizontal="right" vertical="center" wrapText="1"/>
    </xf>
    <xf numFmtId="180" fontId="3" fillId="0" borderId="2" xfId="296" applyNumberFormat="1" applyFont="1" applyFill="1" applyBorder="1" applyAlignment="1" applyProtection="1">
      <alignment horizontal="right" vertical="center" wrapText="1"/>
    </xf>
    <xf numFmtId="43" fontId="4" fillId="0" borderId="2" xfId="296" applyNumberFormat="1" applyFont="1" applyFill="1" applyBorder="1" applyAlignment="1" applyProtection="1">
      <alignment horizontal="right" vertical="center" wrapText="1"/>
    </xf>
    <xf numFmtId="0" fontId="4" fillId="0" borderId="2" xfId="296" applyNumberFormat="1" applyFont="1" applyFill="1" applyBorder="1" applyAlignment="1" applyProtection="1">
      <alignment horizontal="left" vertical="center"/>
    </xf>
    <xf numFmtId="0" fontId="3" fillId="0" borderId="2" xfId="296" applyNumberFormat="1" applyFont="1" applyFill="1" applyBorder="1" applyAlignment="1" applyProtection="1">
      <alignment horizontal="left" vertical="center"/>
    </xf>
    <xf numFmtId="43" fontId="3" fillId="0" borderId="2" xfId="296" applyNumberFormat="1" applyFont="1" applyFill="1" applyBorder="1" applyAlignment="1" applyProtection="1">
      <alignment horizontal="right" vertical="center" wrapText="1"/>
    </xf>
    <xf numFmtId="43" fontId="8" fillId="0" borderId="3" xfId="296" applyNumberFormat="1" applyFont="1" applyFill="1" applyBorder="1" applyAlignment="1" applyProtection="1">
      <alignment horizontal="right" vertical="center" wrapText="1"/>
    </xf>
    <xf numFmtId="43" fontId="8" fillId="0" borderId="2" xfId="296" applyNumberFormat="1" applyFont="1" applyFill="1" applyBorder="1" applyAlignment="1" applyProtection="1">
      <alignment horizontal="right" vertical="center" wrapText="1"/>
    </xf>
    <xf numFmtId="43" fontId="1" fillId="0" borderId="0" xfId="296" applyNumberFormat="1" applyFont="1" applyFill="1" applyBorder="1" applyAlignment="1" applyProtection="1">
      <alignment vertical="center"/>
    </xf>
    <xf numFmtId="0" fontId="9" fillId="0" borderId="0" xfId="296" applyNumberFormat="1" applyFont="1" applyFill="1" applyBorder="1" applyAlignment="1" applyProtection="1">
      <alignment vertical="center"/>
    </xf>
    <xf numFmtId="177" fontId="1" fillId="0" borderId="0" xfId="296" applyNumberFormat="1" applyFont="1" applyFill="1" applyBorder="1" applyAlignment="1" applyProtection="1">
      <alignment vertical="center"/>
    </xf>
    <xf numFmtId="177" fontId="3" fillId="0" borderId="0" xfId="296" applyNumberFormat="1" applyFont="1" applyFill="1" applyBorder="1" applyAlignment="1" applyProtection="1">
      <alignment horizontal="right" vertical="center"/>
    </xf>
    <xf numFmtId="177" fontId="4" fillId="0" borderId="2" xfId="296" applyNumberFormat="1" applyFont="1" applyFill="1" applyBorder="1" applyAlignment="1" applyProtection="1">
      <alignment horizontal="center" vertical="center" wrapText="1"/>
    </xf>
    <xf numFmtId="0" fontId="3" fillId="0" borderId="2" xfId="296" applyNumberFormat="1" applyFont="1" applyFill="1" applyBorder="1" applyAlignment="1" applyProtection="1">
      <alignment vertical="center" wrapText="1"/>
    </xf>
    <xf numFmtId="178" fontId="5" fillId="0" borderId="3" xfId="296" applyNumberFormat="1" applyFont="1" applyFill="1" applyBorder="1" applyAlignment="1" applyProtection="1">
      <alignment horizontal="right" vertical="center" wrapText="1"/>
    </xf>
    <xf numFmtId="178" fontId="5" fillId="0" borderId="2" xfId="296" applyNumberFormat="1" applyFont="1" applyFill="1" applyBorder="1" applyAlignment="1" applyProtection="1">
      <alignment horizontal="right" vertical="center" wrapText="1"/>
    </xf>
    <xf numFmtId="0" fontId="3" fillId="0" borderId="2" xfId="296" applyNumberFormat="1" applyFont="1" applyFill="1" applyBorder="1" applyAlignment="1" applyProtection="1">
      <alignment horizontal="left" vertical="center" indent="1"/>
    </xf>
    <xf numFmtId="178" fontId="3" fillId="0" borderId="3" xfId="296" applyNumberFormat="1" applyFont="1" applyFill="1" applyBorder="1" applyAlignment="1" applyProtection="1">
      <alignment vertical="center" wrapText="1"/>
    </xf>
    <xf numFmtId="178" fontId="3" fillId="0" borderId="2" xfId="296" applyNumberFormat="1" applyFont="1" applyFill="1" applyBorder="1" applyAlignment="1" applyProtection="1">
      <alignment vertical="center" wrapText="1"/>
    </xf>
    <xf numFmtId="181" fontId="9" fillId="0" borderId="0" xfId="296" applyNumberFormat="1" applyFont="1" applyFill="1" applyBorder="1" applyAlignment="1" applyProtection="1">
      <alignment vertical="center"/>
    </xf>
    <xf numFmtId="179" fontId="9" fillId="0" borderId="0" xfId="296" applyNumberFormat="1" applyFont="1" applyFill="1" applyBorder="1" applyAlignment="1" applyProtection="1">
      <alignment vertical="center"/>
    </xf>
    <xf numFmtId="0" fontId="5" fillId="0" borderId="2" xfId="296" applyNumberFormat="1" applyFont="1" applyFill="1" applyBorder="1" applyAlignment="1" applyProtection="1">
      <alignment vertical="center" wrapText="1"/>
    </xf>
    <xf numFmtId="178" fontId="5" fillId="0" borderId="3" xfId="296" applyNumberFormat="1" applyFont="1" applyFill="1" applyBorder="1" applyAlignment="1" applyProtection="1">
      <alignment vertical="center" wrapText="1"/>
    </xf>
    <xf numFmtId="178" fontId="5" fillId="0" borderId="2" xfId="296" applyNumberFormat="1" applyFont="1" applyFill="1" applyBorder="1" applyAlignment="1" applyProtection="1">
      <alignment vertical="center" wrapText="1"/>
    </xf>
    <xf numFmtId="177" fontId="5" fillId="2" borderId="2" xfId="296"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xf>
    <xf numFmtId="0" fontId="10" fillId="0" borderId="0" xfId="0" applyNumberFormat="1" applyFont="1" applyFill="1" applyBorder="1" applyAlignment="1" applyProtection="1"/>
    <xf numFmtId="0" fontId="3"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wrapText="1"/>
    </xf>
    <xf numFmtId="176" fontId="3" fillId="0" borderId="8" xfId="218" applyNumberFormat="1" applyFont="1" applyFill="1" applyBorder="1" applyAlignment="1" applyProtection="1">
      <alignment horizontal="right" vertical="center" wrapText="1"/>
    </xf>
    <xf numFmtId="177" fontId="3" fillId="2" borderId="2" xfId="0" applyNumberFormat="1" applyFont="1" applyFill="1" applyBorder="1" applyAlignment="1" applyProtection="1">
      <alignment horizontal="right" vertical="center"/>
    </xf>
    <xf numFmtId="49" fontId="3" fillId="0" borderId="8" xfId="0" applyNumberFormat="1" applyFont="1" applyFill="1" applyBorder="1" applyAlignment="1" applyProtection="1">
      <alignment horizontal="left" vertical="center" wrapText="1"/>
    </xf>
    <xf numFmtId="0" fontId="10" fillId="0" borderId="0" xfId="168" applyNumberFormat="1" applyFont="1" applyFill="1" applyBorder="1" applyAlignment="1">
      <alignment horizontal="center" vertical="center"/>
    </xf>
    <xf numFmtId="177" fontId="10" fillId="0" borderId="0" xfId="168" applyNumberFormat="1" applyFont="1" applyFill="1" applyBorder="1" applyAlignment="1">
      <alignment horizontal="center" vertical="center"/>
    </xf>
    <xf numFmtId="0" fontId="3" fillId="0" borderId="0" xfId="168" applyFont="1" applyFill="1" applyAlignment="1">
      <alignment horizontal="left" vertical="center"/>
    </xf>
    <xf numFmtId="0" fontId="4" fillId="0" borderId="10" xfId="168" applyNumberFormat="1" applyFont="1" applyFill="1" applyBorder="1" applyAlignment="1">
      <alignment horizontal="center" vertical="center"/>
    </xf>
    <xf numFmtId="177" fontId="4" fillId="0" borderId="10" xfId="168" applyNumberFormat="1" applyFont="1" applyFill="1" applyBorder="1" applyAlignment="1">
      <alignment horizontal="center" vertical="center"/>
    </xf>
    <xf numFmtId="0" fontId="3" fillId="0" borderId="0" xfId="311" applyNumberFormat="1" applyFont="1" applyFill="1" applyBorder="1" applyAlignment="1">
      <alignment horizontal="right" vertical="center"/>
    </xf>
    <xf numFmtId="0" fontId="4" fillId="0" borderId="1" xfId="168" applyNumberFormat="1" applyFont="1" applyFill="1" applyBorder="1" applyAlignment="1">
      <alignment horizontal="center" vertical="center"/>
    </xf>
    <xf numFmtId="0" fontId="4" fillId="0" borderId="2" xfId="21" applyFont="1" applyFill="1" applyBorder="1" applyAlignment="1">
      <alignment horizontal="center" vertical="center" wrapText="1"/>
    </xf>
    <xf numFmtId="0" fontId="4" fillId="0" borderId="11" xfId="398" applyNumberFormat="1" applyFont="1" applyFill="1" applyBorder="1" applyAlignment="1">
      <alignment horizontal="center" vertical="center" wrapText="1"/>
    </xf>
    <xf numFmtId="177" fontId="4" fillId="0" borderId="1" xfId="168" applyNumberFormat="1" applyFont="1" applyFill="1" applyBorder="1" applyAlignment="1">
      <alignment horizontal="center" vertical="center" wrapText="1"/>
    </xf>
    <xf numFmtId="2" fontId="4" fillId="0" borderId="2" xfId="21" applyNumberFormat="1" applyFont="1" applyFill="1" applyBorder="1" applyAlignment="1">
      <alignment horizontal="center" vertical="center" wrapText="1"/>
    </xf>
    <xf numFmtId="0" fontId="4" fillId="0" borderId="1" xfId="168" applyFont="1" applyFill="1" applyBorder="1" applyAlignment="1">
      <alignment horizontal="center" vertical="center" wrapText="1"/>
    </xf>
    <xf numFmtId="49" fontId="4" fillId="0" borderId="2" xfId="21" applyNumberFormat="1" applyFont="1" applyFill="1" applyBorder="1" applyAlignment="1">
      <alignment vertical="center" wrapText="1"/>
    </xf>
    <xf numFmtId="176" fontId="4" fillId="0" borderId="2" xfId="247" applyNumberFormat="1" applyFont="1" applyFill="1" applyBorder="1" applyAlignment="1">
      <alignment horizontal="right" vertical="center" wrapText="1"/>
    </xf>
    <xf numFmtId="177" fontId="4" fillId="0" borderId="1" xfId="247" applyNumberFormat="1" applyFont="1" applyFill="1" applyBorder="1" applyAlignment="1">
      <alignment horizontal="right" vertical="center"/>
    </xf>
    <xf numFmtId="49" fontId="4" fillId="0" borderId="2" xfId="21" applyNumberFormat="1" applyFont="1" applyFill="1" applyBorder="1" applyAlignment="1">
      <alignment horizontal="left" vertical="center" wrapText="1"/>
    </xf>
    <xf numFmtId="49" fontId="3" fillId="0" borderId="2" xfId="21" applyNumberFormat="1" applyFont="1" applyFill="1" applyBorder="1" applyAlignment="1">
      <alignment vertical="center" wrapText="1"/>
    </xf>
    <xf numFmtId="176" fontId="3" fillId="0" borderId="2" xfId="247" applyNumberFormat="1" applyFont="1" applyFill="1" applyBorder="1" applyAlignment="1">
      <alignment horizontal="right" vertical="center" wrapText="1"/>
    </xf>
    <xf numFmtId="49" fontId="3" fillId="0" borderId="2" xfId="21" applyNumberFormat="1" applyFont="1" applyFill="1" applyBorder="1" applyAlignment="1">
      <alignment horizontal="left" vertical="center" wrapText="1"/>
    </xf>
    <xf numFmtId="176" fontId="4" fillId="0" borderId="2" xfId="288" applyNumberFormat="1" applyFont="1" applyFill="1" applyBorder="1" applyAlignment="1">
      <alignment horizontal="right" vertical="center" wrapText="1"/>
    </xf>
    <xf numFmtId="176" fontId="3" fillId="0" borderId="2" xfId="288" applyNumberFormat="1" applyFont="1" applyFill="1" applyBorder="1" applyAlignment="1">
      <alignment horizontal="right" vertical="center" wrapText="1"/>
    </xf>
    <xf numFmtId="0" fontId="3" fillId="0" borderId="1" xfId="168" applyNumberFormat="1" applyFont="1" applyFill="1" applyBorder="1" applyAlignment="1">
      <alignment horizontal="center" vertical="center"/>
    </xf>
    <xf numFmtId="176" fontId="3" fillId="0" borderId="12" xfId="396" applyNumberFormat="1" applyFont="1" applyFill="1" applyBorder="1" applyAlignment="1">
      <alignment horizontal="right" vertical="center"/>
    </xf>
    <xf numFmtId="176" fontId="3" fillId="0" borderId="12" xfId="410" applyNumberFormat="1" applyFont="1" applyFill="1" applyBorder="1" applyAlignment="1">
      <alignment horizontal="right" vertical="center"/>
    </xf>
    <xf numFmtId="176" fontId="3" fillId="0" borderId="2" xfId="371" applyNumberFormat="1" applyFont="1" applyFill="1" applyBorder="1" applyAlignment="1">
      <alignment horizontal="right" vertical="center" wrapText="1"/>
    </xf>
    <xf numFmtId="0" fontId="4" fillId="0" borderId="1" xfId="168" applyNumberFormat="1" applyFont="1" applyFill="1" applyBorder="1" applyAlignment="1">
      <alignment horizontal="left" vertical="center"/>
    </xf>
    <xf numFmtId="176" fontId="3" fillId="0" borderId="12" xfId="426" applyNumberFormat="1" applyFont="1" applyFill="1" applyBorder="1" applyAlignment="1">
      <alignment horizontal="right" vertical="center"/>
    </xf>
    <xf numFmtId="176" fontId="3" fillId="0" borderId="2" xfId="313" applyNumberFormat="1" applyFont="1" applyFill="1" applyBorder="1" applyAlignment="1">
      <alignment horizontal="right" vertical="center" wrapText="1"/>
    </xf>
    <xf numFmtId="49" fontId="4" fillId="0" borderId="2" xfId="21" applyNumberFormat="1" applyFont="1" applyFill="1" applyBorder="1" applyAlignment="1">
      <alignment horizontal="center" vertical="center" wrapText="1"/>
    </xf>
    <xf numFmtId="176" fontId="4" fillId="0" borderId="2" xfId="371" applyNumberFormat="1" applyFont="1" applyFill="1" applyBorder="1" applyAlignment="1">
      <alignment horizontal="right" vertical="center" wrapText="1"/>
    </xf>
    <xf numFmtId="49" fontId="3" fillId="0" borderId="13" xfId="21" applyNumberFormat="1" applyFont="1" applyFill="1" applyBorder="1" applyAlignment="1">
      <alignment horizontal="left" vertical="center" wrapText="1"/>
    </xf>
    <xf numFmtId="176" fontId="4" fillId="0" borderId="2" xfId="313" applyNumberFormat="1" applyFont="1" applyFill="1" applyBorder="1" applyAlignment="1">
      <alignment horizontal="right" vertical="center" wrapText="1"/>
    </xf>
    <xf numFmtId="0" fontId="4" fillId="0" borderId="0" xfId="168" applyNumberFormat="1" applyFont="1" applyFill="1" applyBorder="1" applyAlignment="1">
      <alignment horizontal="left" vertical="center"/>
    </xf>
    <xf numFmtId="0" fontId="11"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xf>
    <xf numFmtId="0" fontId="5" fillId="0" borderId="4" xfId="0" applyNumberFormat="1" applyFont="1" applyFill="1" applyBorder="1" applyAlignment="1" applyProtection="1">
      <alignment horizontal="center" vertical="center" textRotation="255"/>
    </xf>
    <xf numFmtId="0" fontId="5" fillId="0" borderId="6"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3" fontId="5" fillId="2" borderId="14" xfId="0" applyNumberFormat="1" applyFont="1" applyFill="1" applyBorder="1" applyAlignment="1" applyProtection="1">
      <alignment horizontal="right" vertical="center"/>
      <protection locked="0"/>
    </xf>
    <xf numFmtId="0" fontId="5" fillId="0" borderId="6" xfId="0" applyNumberFormat="1" applyFont="1" applyFill="1" applyBorder="1" applyAlignment="1" applyProtection="1">
      <alignment vertical="center" wrapText="1"/>
    </xf>
    <xf numFmtId="0" fontId="7" fillId="2" borderId="14" xfId="0" applyNumberFormat="1" applyFont="1" applyFill="1" applyBorder="1" applyAlignment="1" applyProtection="1">
      <alignment horizontal="right" vertical="center"/>
      <protection locked="0"/>
    </xf>
    <xf numFmtId="0" fontId="8" fillId="0" borderId="4" xfId="0" applyNumberFormat="1" applyFont="1" applyFill="1" applyBorder="1" applyAlignment="1" applyProtection="1">
      <alignment horizontal="left" vertical="center"/>
    </xf>
    <xf numFmtId="0" fontId="8" fillId="0" borderId="6" xfId="0" applyNumberFormat="1" applyFont="1" applyFill="1" applyBorder="1" applyAlignment="1" applyProtection="1">
      <alignment vertical="center"/>
    </xf>
    <xf numFmtId="4" fontId="13" fillId="0" borderId="2" xfId="0" applyNumberFormat="1" applyFont="1" applyFill="1" applyBorder="1" applyAlignment="1" applyProtection="1">
      <alignment horizontal="right" vertical="center" wrapText="1"/>
    </xf>
    <xf numFmtId="0" fontId="8" fillId="0" borderId="4" xfId="0" applyNumberFormat="1" applyFont="1" applyFill="1" applyBorder="1" applyAlignment="1" applyProtection="1">
      <alignment horizontal="center" vertical="center" textRotation="255"/>
    </xf>
    <xf numFmtId="0" fontId="8" fillId="0" borderId="6"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right" vertical="center" wrapText="1"/>
    </xf>
    <xf numFmtId="0" fontId="7" fillId="0" borderId="2" xfId="0" applyNumberFormat="1"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wrapText="1"/>
    </xf>
    <xf numFmtId="182"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xf>
    <xf numFmtId="0" fontId="10" fillId="0" borderId="0" xfId="168" applyFill="1" applyBorder="1" applyAlignment="1">
      <alignment horizontal="center" vertical="center" wrapText="1"/>
    </xf>
    <xf numFmtId="0" fontId="10" fillId="0" borderId="0" xfId="168" applyFill="1" applyBorder="1" applyAlignment="1"/>
    <xf numFmtId="177" fontId="10" fillId="0" borderId="0" xfId="168" applyNumberFormat="1" applyFill="1" applyBorder="1" applyAlignment="1">
      <alignment vertical="center"/>
    </xf>
    <xf numFmtId="177" fontId="10" fillId="0" borderId="0" xfId="168" applyNumberFormat="1" applyFill="1" applyBorder="1" applyAlignment="1"/>
    <xf numFmtId="0" fontId="3" fillId="0" borderId="0" xfId="168" applyFont="1" applyFill="1" applyBorder="1" applyAlignment="1">
      <alignment horizontal="left" vertical="center"/>
    </xf>
    <xf numFmtId="0" fontId="4" fillId="0" borderId="10" xfId="168" applyFont="1" applyFill="1" applyBorder="1" applyAlignment="1">
      <alignment vertical="center"/>
    </xf>
    <xf numFmtId="0" fontId="4" fillId="0" borderId="0" xfId="168" applyFont="1" applyFill="1" applyBorder="1" applyAlignment="1">
      <alignment vertical="center"/>
    </xf>
    <xf numFmtId="177" fontId="4" fillId="0" borderId="0" xfId="168" applyNumberFormat="1" applyFont="1" applyFill="1" applyBorder="1" applyAlignment="1">
      <alignment vertical="center"/>
    </xf>
    <xf numFmtId="0" fontId="4" fillId="0" borderId="1" xfId="168" applyFont="1" applyFill="1" applyBorder="1" applyAlignment="1">
      <alignment horizontal="center" vertical="center"/>
    </xf>
    <xf numFmtId="0" fontId="8" fillId="0" borderId="1" xfId="168" applyNumberFormat="1" applyFont="1" applyFill="1" applyBorder="1" applyAlignment="1">
      <alignment horizontal="center" vertical="center" wrapText="1"/>
    </xf>
    <xf numFmtId="0" fontId="4" fillId="0" borderId="1" xfId="168" applyFont="1" applyFill="1" applyBorder="1" applyAlignment="1">
      <alignment horizontal="left" vertical="center" wrapText="1"/>
    </xf>
    <xf numFmtId="176" fontId="3" fillId="0" borderId="12" xfId="168" applyNumberFormat="1" applyFont="1" applyFill="1" applyBorder="1" applyAlignment="1">
      <alignment horizontal="right" vertical="center"/>
    </xf>
    <xf numFmtId="177" fontId="3" fillId="0" borderId="1" xfId="311" applyNumberFormat="1" applyFont="1" applyFill="1" applyBorder="1" applyAlignment="1">
      <alignment horizontal="right" vertical="center"/>
    </xf>
    <xf numFmtId="0" fontId="3" fillId="0" borderId="1" xfId="168" applyFont="1" applyFill="1" applyBorder="1" applyAlignment="1">
      <alignment horizontal="left" vertical="center" wrapText="1"/>
    </xf>
    <xf numFmtId="0" fontId="3" fillId="0" borderId="1" xfId="168" applyFont="1" applyFill="1" applyBorder="1" applyAlignment="1">
      <alignment vertical="center"/>
    </xf>
    <xf numFmtId="0" fontId="3" fillId="0" borderId="1" xfId="168" applyFont="1" applyFill="1" applyBorder="1" applyAlignment="1">
      <alignment horizontal="left" vertical="center"/>
    </xf>
    <xf numFmtId="3" fontId="3" fillId="0" borderId="12" xfId="168" applyNumberFormat="1" applyFont="1" applyFill="1" applyBorder="1" applyAlignment="1">
      <alignment horizontal="right" vertical="center"/>
    </xf>
    <xf numFmtId="0" fontId="10" fillId="0" borderId="0" xfId="168" applyFont="1" applyFill="1" applyBorder="1" applyAlignment="1"/>
    <xf numFmtId="0" fontId="1" fillId="0" borderId="0" xfId="192" applyFill="1">
      <alignment vertical="center"/>
    </xf>
    <xf numFmtId="0" fontId="14" fillId="0" borderId="0" xfId="192" applyFont="1" applyFill="1">
      <alignment vertical="center"/>
    </xf>
    <xf numFmtId="0" fontId="15" fillId="0" borderId="0" xfId="192" applyFont="1" applyFill="1">
      <alignment vertical="center"/>
    </xf>
    <xf numFmtId="0" fontId="3" fillId="0" borderId="0" xfId="311" applyFont="1" applyFill="1" applyBorder="1" applyAlignment="1">
      <alignment horizontal="left" vertical="center"/>
    </xf>
    <xf numFmtId="0" fontId="5" fillId="0" borderId="0" xfId="192" applyFont="1" applyFill="1" applyAlignment="1">
      <alignment vertical="center"/>
    </xf>
    <xf numFmtId="0" fontId="5" fillId="0" borderId="1" xfId="192" applyFont="1" applyFill="1" applyBorder="1">
      <alignment vertical="center"/>
    </xf>
    <xf numFmtId="0" fontId="8" fillId="0" borderId="1" xfId="192" applyNumberFormat="1" applyFont="1" applyFill="1" applyBorder="1" applyAlignment="1" applyProtection="1">
      <alignment horizontal="center" vertical="center" shrinkToFit="1"/>
    </xf>
    <xf numFmtId="182" fontId="3" fillId="0" borderId="1" xfId="192" applyNumberFormat="1" applyFont="1" applyFill="1" applyBorder="1" applyAlignment="1">
      <alignment horizontal="center" vertical="center" wrapText="1"/>
    </xf>
    <xf numFmtId="0" fontId="4" fillId="0" borderId="15" xfId="192" applyFont="1" applyFill="1" applyBorder="1" applyAlignment="1" applyProtection="1">
      <alignment horizontal="left" vertical="center"/>
    </xf>
    <xf numFmtId="49" fontId="4" fillId="0" borderId="16" xfId="192" applyNumberFormat="1" applyFont="1" applyFill="1" applyBorder="1" applyAlignment="1" applyProtection="1">
      <alignment horizontal="left" vertical="center" wrapText="1"/>
    </xf>
    <xf numFmtId="3" fontId="4" fillId="0" borderId="16" xfId="192" applyNumberFormat="1" applyFont="1" applyFill="1" applyBorder="1" applyAlignment="1" applyProtection="1">
      <alignment horizontal="right" vertical="center"/>
      <protection locked="0"/>
    </xf>
    <xf numFmtId="0" fontId="3" fillId="0" borderId="15" xfId="192" applyFont="1" applyFill="1" applyBorder="1" applyAlignment="1" applyProtection="1">
      <alignment horizontal="left" vertical="center"/>
    </xf>
    <xf numFmtId="49" fontId="3" fillId="0" borderId="16" xfId="192" applyNumberFormat="1" applyFont="1" applyFill="1" applyBorder="1" applyAlignment="1" applyProtection="1">
      <alignment horizontal="left" vertical="center" wrapText="1"/>
    </xf>
    <xf numFmtId="3" fontId="3" fillId="0" borderId="16" xfId="192" applyNumberFormat="1" applyFont="1" applyFill="1" applyBorder="1" applyAlignment="1" applyProtection="1">
      <alignment horizontal="right" vertical="center"/>
      <protection locked="0"/>
    </xf>
    <xf numFmtId="3" fontId="3" fillId="0" borderId="16" xfId="267" applyNumberFormat="1" applyFont="1" applyFill="1" applyBorder="1" applyAlignment="1" applyProtection="1">
      <alignment horizontal="right" vertical="center"/>
      <protection locked="0"/>
    </xf>
    <xf numFmtId="0" fontId="3" fillId="0" borderId="15" xfId="267" applyFont="1" applyFill="1" applyBorder="1" applyAlignment="1" applyProtection="1">
      <alignment horizontal="left" vertical="center"/>
    </xf>
    <xf numFmtId="49" fontId="3" fillId="0" borderId="16" xfId="267" applyNumberFormat="1" applyFont="1" applyFill="1" applyBorder="1" applyAlignment="1" applyProtection="1">
      <alignment horizontal="left" vertical="center" wrapText="1"/>
    </xf>
    <xf numFmtId="0" fontId="3" fillId="0" borderId="0" xfId="192" applyFont="1" applyFill="1" applyAlignment="1">
      <alignment vertical="center"/>
    </xf>
    <xf numFmtId="176" fontId="1" fillId="0" borderId="0" xfId="192" applyNumberFormat="1" applyFill="1">
      <alignment vertical="center"/>
    </xf>
    <xf numFmtId="49" fontId="3" fillId="0" borderId="15" xfId="192" applyNumberFormat="1" applyFont="1" applyFill="1" applyBorder="1" applyAlignment="1" applyProtection="1">
      <alignment horizontal="left" vertical="center" wrapText="1"/>
    </xf>
    <xf numFmtId="49" fontId="16" fillId="0" borderId="16" xfId="192" applyNumberFormat="1" applyFont="1" applyFill="1" applyBorder="1" applyAlignment="1" applyProtection="1">
      <alignment horizontal="left" vertical="center" wrapText="1"/>
    </xf>
    <xf numFmtId="49" fontId="4" fillId="0" borderId="15" xfId="192" applyNumberFormat="1" applyFont="1" applyFill="1" applyBorder="1" applyAlignment="1" applyProtection="1">
      <alignment horizontal="left" vertical="center" wrapText="1"/>
    </xf>
    <xf numFmtId="3" fontId="3" fillId="0" borderId="16" xfId="192" applyNumberFormat="1" applyFont="1" applyFill="1" applyBorder="1" applyAlignment="1" applyProtection="1">
      <alignment horizontal="right" vertical="center"/>
    </xf>
    <xf numFmtId="49" fontId="8" fillId="0" borderId="15" xfId="192" applyNumberFormat="1" applyFont="1" applyFill="1" applyBorder="1" applyAlignment="1" applyProtection="1">
      <alignment horizontal="distributed" vertical="center"/>
    </xf>
    <xf numFmtId="49" fontId="8" fillId="0" borderId="16" xfId="192" applyNumberFormat="1" applyFont="1" applyFill="1" applyBorder="1" applyAlignment="1" applyProtection="1">
      <alignment horizontal="distributed" vertical="center" wrapText="1"/>
    </xf>
    <xf numFmtId="3" fontId="1" fillId="0" borderId="0" xfId="192" applyNumberFormat="1" applyFill="1">
      <alignment vertical="center"/>
    </xf>
    <xf numFmtId="0" fontId="1" fillId="0" borderId="0" xfId="192" applyFill="1" applyBorder="1" applyAlignment="1"/>
    <xf numFmtId="181" fontId="1" fillId="0" borderId="0" xfId="192" applyNumberFormat="1" applyFill="1" applyBorder="1" applyAlignment="1"/>
    <xf numFmtId="0" fontId="3" fillId="0" borderId="0" xfId="168" applyFont="1" applyFill="1" applyBorder="1" applyAlignment="1">
      <alignment vertical="center"/>
    </xf>
    <xf numFmtId="181" fontId="3" fillId="0" borderId="0" xfId="168" applyNumberFormat="1" applyFont="1" applyFill="1" applyBorder="1" applyAlignment="1">
      <alignment vertical="center"/>
    </xf>
    <xf numFmtId="0" fontId="3" fillId="0" borderId="0" xfId="311" applyFont="1" applyFill="1" applyBorder="1" applyAlignment="1">
      <alignment horizontal="right" vertical="center"/>
    </xf>
    <xf numFmtId="181" fontId="4" fillId="0" borderId="1" xfId="168" applyNumberFormat="1" applyFont="1" applyFill="1" applyBorder="1" applyAlignment="1">
      <alignment horizontal="center" vertical="center" wrapText="1"/>
    </xf>
    <xf numFmtId="0" fontId="3" fillId="0" borderId="1" xfId="192" applyFont="1" applyFill="1" applyBorder="1" applyAlignment="1">
      <alignment vertical="center"/>
    </xf>
    <xf numFmtId="0" fontId="3" fillId="0" borderId="1" xfId="311" applyFont="1" applyFill="1" applyBorder="1" applyAlignment="1">
      <alignment vertical="center"/>
    </xf>
    <xf numFmtId="176" fontId="3" fillId="0" borderId="1" xfId="168" applyNumberFormat="1" applyFont="1" applyFill="1" applyBorder="1" applyAlignment="1">
      <alignment horizontal="right" vertical="center"/>
    </xf>
    <xf numFmtId="183" fontId="3" fillId="0" borderId="1" xfId="168" applyNumberFormat="1" applyFont="1" applyFill="1" applyBorder="1" applyAlignment="1">
      <alignment horizontal="right" vertical="center"/>
    </xf>
    <xf numFmtId="3" fontId="5" fillId="0" borderId="16" xfId="0" applyNumberFormat="1" applyFont="1" applyFill="1" applyBorder="1" applyAlignment="1" applyProtection="1">
      <alignment horizontal="right" vertical="center"/>
    </xf>
    <xf numFmtId="0" fontId="3" fillId="0" borderId="1" xfId="311" applyFont="1" applyFill="1" applyBorder="1" applyAlignment="1">
      <alignment vertical="center" wrapText="1"/>
    </xf>
    <xf numFmtId="0" fontId="5" fillId="0" borderId="1" xfId="168" applyFont="1" applyFill="1" applyBorder="1" applyAlignment="1">
      <alignment horizontal="left" vertical="center"/>
    </xf>
    <xf numFmtId="0" fontId="5" fillId="0" borderId="0" xfId="192" applyFont="1" applyFill="1" applyBorder="1" applyAlignment="1">
      <alignment vertical="center"/>
    </xf>
    <xf numFmtId="183" fontId="3" fillId="0" borderId="12" xfId="168" applyNumberFormat="1" applyFont="1" applyFill="1" applyBorder="1" applyAlignment="1">
      <alignment horizontal="right" vertical="center"/>
    </xf>
    <xf numFmtId="0" fontId="3" fillId="0" borderId="1" xfId="311" applyFont="1" applyFill="1" applyBorder="1" applyAlignment="1">
      <alignment horizontal="left" vertical="center" wrapText="1"/>
    </xf>
    <xf numFmtId="0" fontId="4" fillId="0" borderId="1" xfId="311" applyFont="1" applyFill="1" applyBorder="1" applyAlignment="1">
      <alignment horizontal="left" vertical="center"/>
    </xf>
    <xf numFmtId="0" fontId="3" fillId="0" borderId="1" xfId="311" applyFont="1" applyFill="1" applyBorder="1" applyAlignment="1">
      <alignment horizontal="left" vertical="center"/>
    </xf>
    <xf numFmtId="0" fontId="4" fillId="0" borderId="1" xfId="311" applyFont="1" applyFill="1" applyBorder="1" applyAlignment="1">
      <alignment horizontal="center" vertical="center"/>
    </xf>
    <xf numFmtId="176" fontId="5" fillId="0" borderId="12" xfId="168" applyNumberFormat="1" applyFont="1" applyFill="1" applyBorder="1" applyAlignment="1">
      <alignment horizontal="right" vertical="center"/>
    </xf>
    <xf numFmtId="0" fontId="4" fillId="0" borderId="1" xfId="311" applyFont="1" applyFill="1" applyBorder="1" applyAlignment="1">
      <alignment horizontal="left" vertical="center" wrapText="1"/>
    </xf>
    <xf numFmtId="176" fontId="3" fillId="0" borderId="1" xfId="192" applyNumberFormat="1" applyFont="1" applyFill="1" applyBorder="1" applyAlignment="1">
      <alignment vertical="center"/>
    </xf>
    <xf numFmtId="184" fontId="10" fillId="0" borderId="0" xfId="168" applyNumberFormat="1" applyFill="1" applyBorder="1" applyAlignment="1">
      <alignment horizontal="right"/>
    </xf>
    <xf numFmtId="181" fontId="10" fillId="0" borderId="0" xfId="168" applyNumberFormat="1" applyFill="1" applyBorder="1" applyAlignment="1"/>
    <xf numFmtId="176" fontId="10" fillId="0" borderId="0" xfId="168" applyNumberFormat="1" applyFill="1" applyBorder="1" applyAlignment="1"/>
    <xf numFmtId="183" fontId="10" fillId="0" borderId="0" xfId="168" applyNumberFormat="1" applyFill="1" applyBorder="1" applyAlignment="1"/>
    <xf numFmtId="0" fontId="1" fillId="0" borderId="0" xfId="207" applyFill="1">
      <alignment vertical="center"/>
    </xf>
    <xf numFmtId="0" fontId="3" fillId="0" borderId="0" xfId="429" applyFont="1" applyFill="1" applyAlignment="1">
      <alignment horizontal="left" vertical="center"/>
    </xf>
    <xf numFmtId="0" fontId="5" fillId="0" borderId="0" xfId="207" applyFont="1" applyFill="1" applyAlignment="1">
      <alignment horizontal="left" vertical="center"/>
    </xf>
    <xf numFmtId="183" fontId="3" fillId="0" borderId="0" xfId="207" applyNumberFormat="1" applyFont="1" applyFill="1" applyAlignment="1">
      <alignment horizontal="right" vertical="center"/>
    </xf>
    <xf numFmtId="0" fontId="4" fillId="0" borderId="1" xfId="207" applyFont="1" applyFill="1" applyBorder="1" applyAlignment="1">
      <alignment horizontal="center" vertical="center"/>
    </xf>
    <xf numFmtId="176" fontId="4" fillId="0" borderId="1" xfId="207" applyNumberFormat="1" applyFont="1" applyFill="1" applyBorder="1" applyAlignment="1">
      <alignment horizontal="right" vertical="center"/>
    </xf>
    <xf numFmtId="0" fontId="4" fillId="0" borderId="1" xfId="207" applyFont="1" applyFill="1" applyBorder="1" applyAlignment="1">
      <alignment horizontal="left" vertical="center"/>
    </xf>
    <xf numFmtId="0" fontId="3" fillId="0" borderId="1" xfId="207" applyFont="1" applyFill="1" applyBorder="1" applyAlignment="1">
      <alignment horizontal="left" vertical="center"/>
    </xf>
    <xf numFmtId="176" fontId="3" fillId="0" borderId="1" xfId="216" applyNumberFormat="1" applyFont="1" applyFill="1" applyBorder="1" applyAlignment="1">
      <alignment horizontal="right" vertical="center"/>
    </xf>
    <xf numFmtId="0" fontId="3" fillId="0" borderId="1" xfId="216" applyFont="1" applyFill="1" applyBorder="1" applyAlignment="1">
      <alignment horizontal="left" vertical="center"/>
    </xf>
    <xf numFmtId="176" fontId="3" fillId="0" borderId="1" xfId="207" applyNumberFormat="1" applyFont="1" applyFill="1" applyBorder="1" applyAlignment="1">
      <alignment horizontal="right" vertical="center"/>
    </xf>
    <xf numFmtId="0" fontId="4" fillId="0" borderId="1" xfId="216" applyFont="1" applyFill="1" applyBorder="1" applyAlignment="1">
      <alignment horizontal="left" vertical="center"/>
    </xf>
    <xf numFmtId="0" fontId="17" fillId="0" borderId="1" xfId="207" applyFont="1" applyFill="1" applyBorder="1" applyAlignment="1">
      <alignment horizontal="left" vertical="center"/>
    </xf>
    <xf numFmtId="0" fontId="11" fillId="0" borderId="0" xfId="207" applyFont="1" applyFill="1" applyAlignment="1"/>
    <xf numFmtId="0" fontId="1" fillId="0" borderId="0" xfId="207" applyFill="1" applyAlignment="1">
      <alignment horizontal="left" vertical="center"/>
    </xf>
    <xf numFmtId="0" fontId="1" fillId="0" borderId="0" xfId="207" applyFill="1" applyAlignment="1"/>
    <xf numFmtId="183" fontId="1" fillId="0" borderId="0" xfId="207" applyNumberFormat="1" applyFill="1" applyAlignment="1"/>
    <xf numFmtId="0" fontId="5" fillId="0" borderId="0" xfId="207" applyFont="1" applyFill="1" applyAlignment="1"/>
    <xf numFmtId="0" fontId="8" fillId="0" borderId="1" xfId="207" applyFont="1" applyFill="1" applyBorder="1" applyAlignment="1">
      <alignment horizontal="center" vertical="center"/>
    </xf>
    <xf numFmtId="176" fontId="8" fillId="0" borderId="1" xfId="207" applyNumberFormat="1" applyFont="1" applyFill="1" applyBorder="1" applyAlignment="1">
      <alignment horizontal="right" vertical="center"/>
    </xf>
    <xf numFmtId="0" fontId="8" fillId="0" borderId="1" xfId="207" applyFont="1" applyFill="1" applyBorder="1" applyAlignment="1">
      <alignment horizontal="left" vertical="center"/>
    </xf>
    <xf numFmtId="0" fontId="8" fillId="0" borderId="1" xfId="207" applyFont="1" applyFill="1" applyBorder="1" applyAlignment="1">
      <alignment vertical="center"/>
    </xf>
    <xf numFmtId="0" fontId="5" fillId="0" borderId="1" xfId="207" applyFont="1" applyFill="1" applyBorder="1" applyAlignment="1">
      <alignment horizontal="left" vertical="center"/>
    </xf>
    <xf numFmtId="176" fontId="5" fillId="0" borderId="1" xfId="216" applyNumberFormat="1" applyFont="1" applyFill="1" applyBorder="1" applyAlignment="1">
      <alignment horizontal="right" vertical="center"/>
    </xf>
    <xf numFmtId="0" fontId="18" fillId="0" borderId="8" xfId="64" applyFont="1" applyFill="1" applyBorder="1" applyAlignment="1" applyProtection="1">
      <alignment horizontal="left" vertical="center" wrapText="1"/>
      <protection locked="0"/>
    </xf>
    <xf numFmtId="0" fontId="0" fillId="0" borderId="0" xfId="207" applyFont="1" applyFill="1" applyAlignment="1"/>
    <xf numFmtId="0" fontId="8" fillId="3" borderId="1" xfId="216" applyFont="1" applyFill="1" applyBorder="1" applyAlignment="1">
      <alignment horizontal="left" vertical="center"/>
    </xf>
    <xf numFmtId="176" fontId="8" fillId="3" borderId="1" xfId="216" applyNumberFormat="1" applyFont="1" applyFill="1" applyBorder="1" applyAlignment="1">
      <alignment horizontal="right" vertical="center"/>
    </xf>
    <xf numFmtId="0" fontId="5" fillId="0" borderId="1" xfId="216" applyFont="1" applyFill="1" applyBorder="1" applyAlignment="1">
      <alignment horizontal="left" vertical="center"/>
    </xf>
    <xf numFmtId="0" fontId="7" fillId="0" borderId="1" xfId="216" applyFont="1" applyFill="1" applyBorder="1" applyAlignment="1">
      <alignment horizontal="left" vertical="center"/>
    </xf>
    <xf numFmtId="176" fontId="5" fillId="0" borderId="1" xfId="207" applyNumberFormat="1" applyFont="1" applyFill="1" applyBorder="1" applyAlignment="1">
      <alignment horizontal="right" vertical="center"/>
    </xf>
    <xf numFmtId="0" fontId="18" fillId="0" borderId="1" xfId="64" applyFont="1" applyFill="1" applyBorder="1" applyAlignment="1" applyProtection="1">
      <alignment horizontal="left" vertical="center" wrapText="1"/>
      <protection locked="0"/>
    </xf>
    <xf numFmtId="176" fontId="8" fillId="0" borderId="1" xfId="207" applyNumberFormat="1" applyFont="1" applyFill="1" applyBorder="1" applyAlignment="1">
      <alignment horizontal="left" vertical="center"/>
    </xf>
    <xf numFmtId="183" fontId="8" fillId="0" borderId="1" xfId="207" applyNumberFormat="1" applyFont="1" applyFill="1" applyBorder="1" applyAlignment="1"/>
    <xf numFmtId="182" fontId="15" fillId="0" borderId="0" xfId="207" applyNumberFormat="1" applyFont="1" applyFill="1" applyAlignment="1">
      <alignment horizontal="center" vertical="center"/>
    </xf>
    <xf numFmtId="182" fontId="15" fillId="0" borderId="0" xfId="207" applyNumberFormat="1" applyFont="1" applyFill="1">
      <alignment vertical="center"/>
    </xf>
    <xf numFmtId="185" fontId="15" fillId="0" borderId="0" xfId="207" applyNumberFormat="1" applyFont="1" applyFill="1">
      <alignment vertical="center"/>
    </xf>
    <xf numFmtId="185" fontId="15" fillId="0" borderId="0" xfId="0" applyNumberFormat="1" applyFont="1" applyFill="1" applyBorder="1" applyAlignment="1" applyProtection="1"/>
    <xf numFmtId="0" fontId="20" fillId="0" borderId="8" xfId="0" applyNumberFormat="1" applyFont="1" applyFill="1" applyBorder="1" applyAlignment="1" applyProtection="1">
      <alignment horizontal="center" vertical="center" wrapText="1"/>
      <protection locked="0"/>
    </xf>
    <xf numFmtId="185" fontId="15" fillId="0" borderId="8" xfId="0" applyNumberFormat="1" applyFont="1" applyFill="1" applyBorder="1" applyAlignment="1" applyProtection="1">
      <alignment horizontal="center" vertical="center" wrapText="1"/>
      <protection locked="0"/>
    </xf>
    <xf numFmtId="0" fontId="17" fillId="0" borderId="8" xfId="0" applyNumberFormat="1" applyFont="1" applyFill="1" applyBorder="1" applyAlignment="1" applyProtection="1">
      <alignment horizontal="left" vertical="center" wrapText="1"/>
      <protection locked="0"/>
    </xf>
    <xf numFmtId="185" fontId="17" fillId="0" borderId="8" xfId="0" applyNumberFormat="1" applyFont="1" applyFill="1" applyBorder="1" applyAlignment="1" applyProtection="1">
      <alignment horizontal="right" vertical="center"/>
    </xf>
    <xf numFmtId="0" fontId="16" fillId="0" borderId="8" xfId="0" applyNumberFormat="1" applyFont="1" applyFill="1" applyBorder="1" applyAlignment="1" applyProtection="1">
      <alignment horizontal="left" vertical="center" wrapText="1" indent="1"/>
      <protection locked="0"/>
    </xf>
    <xf numFmtId="185" fontId="16" fillId="0" borderId="8" xfId="0" applyNumberFormat="1" applyFont="1" applyFill="1" applyBorder="1" applyAlignment="1" applyProtection="1">
      <alignment horizontal="right" vertical="center"/>
    </xf>
    <xf numFmtId="0" fontId="16" fillId="0" borderId="8" xfId="0" applyNumberFormat="1" applyFont="1" applyFill="1" applyBorder="1" applyAlignment="1" applyProtection="1">
      <alignment horizontal="left" vertical="center" wrapText="1" indent="2"/>
      <protection locked="0"/>
    </xf>
    <xf numFmtId="185" fontId="10" fillId="0" borderId="0" xfId="0" applyNumberFormat="1" applyFont="1" applyFill="1" applyBorder="1" applyAlignment="1" applyProtection="1">
      <alignment horizontal="right" vertical="center" wrapText="1"/>
      <protection locked="0"/>
    </xf>
    <xf numFmtId="185" fontId="17" fillId="0" borderId="8" xfId="0" applyNumberFormat="1" applyFont="1" applyFill="1" applyBorder="1" applyAlignment="1" applyProtection="1">
      <alignment horizontal="left" vertical="center" wrapText="1"/>
      <protection locked="0"/>
    </xf>
    <xf numFmtId="185" fontId="16" fillId="0" borderId="8" xfId="0" applyNumberFormat="1" applyFont="1" applyFill="1" applyBorder="1" applyAlignment="1" applyProtection="1">
      <alignment horizontal="left" vertical="center" wrapText="1" indent="1"/>
      <protection locked="0"/>
    </xf>
    <xf numFmtId="0" fontId="21" fillId="0" borderId="0" xfId="207" applyFont="1" applyFill="1" applyAlignment="1"/>
    <xf numFmtId="0" fontId="3" fillId="0" borderId="0" xfId="250" applyFont="1" applyFill="1" applyBorder="1" applyAlignment="1">
      <alignment horizontal="left" vertical="center"/>
    </xf>
    <xf numFmtId="0" fontId="3" fillId="0" borderId="0" xfId="429" applyFont="1" applyFill="1"/>
    <xf numFmtId="0" fontId="3" fillId="0" borderId="10" xfId="250" applyFont="1" applyFill="1" applyBorder="1" applyAlignment="1">
      <alignment horizontal="right" vertical="center"/>
    </xf>
    <xf numFmtId="0" fontId="3" fillId="0" borderId="0" xfId="429" applyFont="1" applyFill="1" applyAlignment="1">
      <alignment horizontal="right" vertical="center"/>
    </xf>
    <xf numFmtId="0" fontId="4" fillId="0" borderId="1" xfId="429" applyFont="1" applyFill="1" applyBorder="1" applyAlignment="1">
      <alignment horizontal="center" vertical="center"/>
    </xf>
    <xf numFmtId="0" fontId="4" fillId="0" borderId="1" xfId="429" applyFont="1" applyFill="1" applyBorder="1" applyAlignment="1">
      <alignment horizontal="center" vertical="center" wrapText="1"/>
    </xf>
    <xf numFmtId="0" fontId="4" fillId="0" borderId="1" xfId="250" applyFont="1" applyFill="1" applyBorder="1" applyAlignment="1">
      <alignment horizontal="left" vertical="center"/>
    </xf>
    <xf numFmtId="3" fontId="3" fillId="0" borderId="1" xfId="207" applyNumberFormat="1" applyFont="1" applyFill="1" applyBorder="1" applyAlignment="1" applyProtection="1">
      <alignment horizontal="right" vertical="center"/>
      <protection locked="0"/>
    </xf>
    <xf numFmtId="177" fontId="3" fillId="0" borderId="1" xfId="250" applyNumberFormat="1" applyFont="1" applyFill="1" applyBorder="1" applyAlignment="1">
      <alignment horizontal="right" vertical="center"/>
    </xf>
    <xf numFmtId="0" fontId="3" fillId="0" borderId="1" xfId="250" applyFont="1" applyFill="1" applyBorder="1" applyAlignment="1">
      <alignment horizontal="left" vertical="center"/>
    </xf>
    <xf numFmtId="183" fontId="3" fillId="0" borderId="1" xfId="250" applyNumberFormat="1" applyFont="1" applyFill="1" applyBorder="1" applyAlignment="1">
      <alignment horizontal="right" vertical="center"/>
    </xf>
    <xf numFmtId="0" fontId="5" fillId="0" borderId="1" xfId="311" applyFont="1" applyFill="1" applyBorder="1" applyAlignment="1">
      <alignment horizontal="right" vertical="center"/>
    </xf>
    <xf numFmtId="0" fontId="21" fillId="0" borderId="1" xfId="207" applyFont="1" applyFill="1" applyBorder="1" applyAlignment="1"/>
    <xf numFmtId="3" fontId="3" fillId="0" borderId="1" xfId="311" applyNumberFormat="1" applyFont="1" applyFill="1" applyBorder="1" applyAlignment="1" applyProtection="1">
      <alignment horizontal="right" vertical="center"/>
      <protection locked="0"/>
    </xf>
    <xf numFmtId="3" fontId="3" fillId="0" borderId="16" xfId="311" applyNumberFormat="1" applyFont="1" applyFill="1" applyBorder="1" applyAlignment="1" applyProtection="1">
      <alignment horizontal="right" vertical="center"/>
      <protection locked="0"/>
    </xf>
    <xf numFmtId="0" fontId="3" fillId="0" borderId="1" xfId="250" applyFont="1" applyFill="1" applyBorder="1" applyAlignment="1">
      <alignment horizontal="left" vertical="center" wrapText="1"/>
    </xf>
    <xf numFmtId="176" fontId="5" fillId="0" borderId="1" xfId="0" applyNumberFormat="1" applyFont="1" applyFill="1" applyBorder="1" applyAlignment="1">
      <alignment horizontal="right" vertical="center"/>
    </xf>
    <xf numFmtId="176" fontId="22" fillId="0" borderId="1" xfId="0" applyNumberFormat="1" applyFont="1" applyFill="1" applyBorder="1" applyAlignment="1">
      <alignment horizontal="center" vertical="center"/>
    </xf>
    <xf numFmtId="0" fontId="5" fillId="0" borderId="1" xfId="250" applyFont="1" applyFill="1" applyBorder="1" applyAlignment="1">
      <alignment vertical="center" wrapText="1"/>
    </xf>
    <xf numFmtId="0" fontId="4" fillId="0" borderId="1" xfId="250" applyFont="1" applyFill="1" applyBorder="1" applyAlignment="1">
      <alignment horizontal="center" vertical="center"/>
    </xf>
    <xf numFmtId="176" fontId="8" fillId="0" borderId="1" xfId="250" applyNumberFormat="1" applyFont="1" applyFill="1" applyBorder="1" applyAlignment="1">
      <alignment horizontal="left" vertical="center"/>
    </xf>
    <xf numFmtId="176" fontId="5" fillId="0" borderId="1" xfId="250" applyNumberFormat="1" applyFont="1" applyFill="1" applyBorder="1" applyAlignment="1">
      <alignment horizontal="right" vertical="center"/>
    </xf>
    <xf numFmtId="176" fontId="5" fillId="0" borderId="1" xfId="250" applyNumberFormat="1" applyFont="1" applyFill="1" applyBorder="1" applyAlignment="1">
      <alignment horizontal="left" vertical="center"/>
    </xf>
    <xf numFmtId="176" fontId="8" fillId="0" borderId="1" xfId="250" applyNumberFormat="1" applyFont="1" applyFill="1" applyBorder="1" applyAlignment="1">
      <alignment horizontal="center" vertical="center" wrapText="1"/>
    </xf>
    <xf numFmtId="176" fontId="5" fillId="0" borderId="1" xfId="311" applyNumberFormat="1" applyFont="1" applyFill="1" applyBorder="1" applyAlignment="1">
      <alignment horizontal="left" vertical="center"/>
    </xf>
    <xf numFmtId="176" fontId="7" fillId="0" borderId="1" xfId="311" applyNumberFormat="1" applyFont="1" applyFill="1" applyBorder="1" applyAlignment="1">
      <alignment horizontal="left" vertical="center"/>
    </xf>
    <xf numFmtId="183" fontId="5" fillId="0" borderId="0" xfId="207" applyNumberFormat="1" applyFont="1" applyFill="1" applyAlignment="1"/>
    <xf numFmtId="183" fontId="21" fillId="0" borderId="0" xfId="207" applyNumberFormat="1" applyFont="1" applyFill="1" applyAlignment="1"/>
    <xf numFmtId="0" fontId="3" fillId="2"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center" vertical="center"/>
    </xf>
    <xf numFmtId="176" fontId="3" fillId="0" borderId="8" xfId="0" applyNumberFormat="1" applyFont="1" applyFill="1" applyBorder="1" applyAlignment="1" applyProtection="1">
      <alignment horizontal="right" vertical="center" wrapText="1"/>
    </xf>
    <xf numFmtId="3" fontId="3" fillId="0" borderId="8" xfId="0" applyNumberFormat="1" applyFont="1" applyFill="1" applyBorder="1" applyAlignment="1" applyProtection="1">
      <alignment horizontal="right" vertical="center" wrapText="1"/>
    </xf>
    <xf numFmtId="3" fontId="10" fillId="0" borderId="0" xfId="0" applyNumberFormat="1" applyFont="1" applyFill="1" applyBorder="1" applyAlignment="1" applyProtection="1"/>
    <xf numFmtId="0" fontId="23" fillId="0" borderId="0" xfId="0" applyNumberFormat="1" applyFont="1" applyFill="1" applyBorder="1" applyAlignment="1" applyProtection="1"/>
    <xf numFmtId="0" fontId="9" fillId="0" borderId="0" xfId="168" applyNumberFormat="1" applyFont="1" applyFill="1" applyBorder="1" applyAlignment="1">
      <alignment wrapText="1"/>
    </xf>
    <xf numFmtId="0" fontId="9" fillId="0" borderId="0" xfId="168" applyNumberFormat="1" applyFont="1" applyFill="1" applyBorder="1" applyAlignment="1"/>
    <xf numFmtId="180" fontId="9" fillId="0" borderId="0" xfId="5" applyNumberFormat="1" applyFont="1" applyFill="1" applyBorder="1" applyAlignment="1"/>
    <xf numFmtId="0" fontId="5" fillId="0" borderId="0" xfId="311" applyNumberFormat="1" applyFont="1" applyFill="1" applyBorder="1" applyAlignment="1">
      <alignment horizontal="center" vertical="center"/>
    </xf>
    <xf numFmtId="0" fontId="5" fillId="0" borderId="0" xfId="311" applyNumberFormat="1" applyFont="1" applyFill="1" applyBorder="1" applyAlignment="1"/>
    <xf numFmtId="180" fontId="5" fillId="0" borderId="0" xfId="5" applyNumberFormat="1" applyFont="1" applyFill="1" applyBorder="1" applyAlignment="1"/>
    <xf numFmtId="0" fontId="8" fillId="0" borderId="0" xfId="168" applyNumberFormat="1" applyFont="1" applyFill="1" applyBorder="1" applyAlignment="1">
      <alignment vertical="center"/>
    </xf>
    <xf numFmtId="0" fontId="5" fillId="0" borderId="0" xfId="311" applyNumberFormat="1" applyFont="1" applyFill="1" applyBorder="1" applyAlignment="1">
      <alignment horizontal="right" vertical="center"/>
    </xf>
    <xf numFmtId="0" fontId="4" fillId="0" borderId="2" xfId="192" applyFont="1" applyFill="1" applyBorder="1" applyAlignment="1">
      <alignment horizontal="center" vertical="center" wrapText="1"/>
    </xf>
    <xf numFmtId="2" fontId="4" fillId="0" borderId="2" xfId="192" applyNumberFormat="1" applyFont="1" applyFill="1" applyBorder="1" applyAlignment="1">
      <alignment horizontal="center" vertical="center" wrapText="1"/>
    </xf>
    <xf numFmtId="49" fontId="4" fillId="0" borderId="2" xfId="192" applyNumberFormat="1" applyFont="1" applyFill="1" applyBorder="1" applyAlignment="1">
      <alignment vertical="center" wrapText="1"/>
    </xf>
    <xf numFmtId="177" fontId="3" fillId="0" borderId="1" xfId="247" applyNumberFormat="1" applyFont="1" applyFill="1" applyBorder="1" applyAlignment="1">
      <alignment horizontal="right" vertical="center"/>
    </xf>
    <xf numFmtId="49" fontId="4" fillId="0" borderId="2" xfId="192" applyNumberFormat="1" applyFont="1" applyFill="1" applyBorder="1" applyAlignment="1">
      <alignment horizontal="left" vertical="center" wrapText="1"/>
    </xf>
    <xf numFmtId="49" fontId="3" fillId="0" borderId="2" xfId="192" applyNumberFormat="1" applyFont="1" applyFill="1" applyBorder="1" applyAlignment="1">
      <alignment vertical="center" wrapText="1"/>
    </xf>
    <xf numFmtId="49" fontId="3" fillId="0" borderId="2" xfId="192" applyNumberFormat="1" applyFont="1" applyFill="1" applyBorder="1" applyAlignment="1">
      <alignment horizontal="left" vertical="center" wrapText="1"/>
    </xf>
    <xf numFmtId="176" fontId="3" fillId="0" borderId="2" xfId="21" applyNumberFormat="1" applyFont="1" applyFill="1" applyBorder="1" applyAlignment="1">
      <alignment horizontal="right" vertical="center" wrapText="1"/>
    </xf>
    <xf numFmtId="49" fontId="4" fillId="0" borderId="2" xfId="192" applyNumberFormat="1" applyFont="1" applyFill="1" applyBorder="1" applyAlignment="1">
      <alignment horizontal="center" vertical="center" wrapText="1"/>
    </xf>
    <xf numFmtId="176" fontId="4" fillId="0" borderId="2" xfId="21" applyNumberFormat="1" applyFont="1" applyFill="1" applyBorder="1" applyAlignment="1">
      <alignment horizontal="right" vertical="center" wrapText="1"/>
    </xf>
    <xf numFmtId="176" fontId="4" fillId="0" borderId="2" xfId="192" applyNumberFormat="1" applyFont="1" applyFill="1" applyBorder="1" applyAlignment="1">
      <alignment horizontal="right" vertical="center" wrapText="1"/>
    </xf>
    <xf numFmtId="176" fontId="3" fillId="0" borderId="2" xfId="311" applyNumberFormat="1" applyFont="1" applyFill="1" applyBorder="1" applyAlignment="1">
      <alignment horizontal="right" vertical="center" wrapText="1"/>
    </xf>
    <xf numFmtId="49" fontId="3" fillId="0" borderId="13" xfId="192" applyNumberFormat="1" applyFont="1" applyFill="1" applyBorder="1" applyAlignment="1">
      <alignment horizontal="left" vertical="center" wrapText="1"/>
    </xf>
    <xf numFmtId="176" fontId="4" fillId="0" borderId="2" xfId="311" applyNumberFormat="1" applyFont="1" applyFill="1" applyBorder="1" applyAlignment="1">
      <alignment horizontal="right" vertical="center" wrapText="1"/>
    </xf>
    <xf numFmtId="49" fontId="24" fillId="0" borderId="2" xfId="192" applyNumberFormat="1" applyFont="1" applyFill="1" applyBorder="1" applyAlignment="1">
      <alignment horizontal="center" vertical="center" wrapText="1"/>
    </xf>
    <xf numFmtId="0" fontId="10" fillId="0" borderId="0" xfId="432" applyFill="1" applyAlignment="1">
      <alignment horizontal="center" vertical="center" wrapText="1"/>
    </xf>
    <xf numFmtId="0" fontId="10" fillId="0" borderId="0" xfId="432" applyFill="1"/>
    <xf numFmtId="0" fontId="3" fillId="0" borderId="0" xfId="391" applyFont="1" applyFill="1" applyBorder="1" applyAlignment="1">
      <alignment horizontal="left" vertical="center"/>
    </xf>
    <xf numFmtId="0" fontId="4" fillId="0" borderId="0" xfId="432" applyFont="1" applyFill="1" applyBorder="1" applyAlignment="1">
      <alignment vertical="center"/>
    </xf>
    <xf numFmtId="0" fontId="3" fillId="0" borderId="0" xfId="432" applyFont="1" applyFill="1"/>
    <xf numFmtId="0" fontId="4" fillId="0" borderId="1" xfId="432" applyFont="1" applyFill="1" applyBorder="1" applyAlignment="1">
      <alignment horizontal="center" vertical="center" wrapText="1"/>
    </xf>
    <xf numFmtId="0" fontId="4" fillId="0" borderId="1" xfId="432" applyFont="1" applyFill="1" applyBorder="1" applyAlignment="1">
      <alignment horizontal="left" vertical="center" wrapText="1"/>
    </xf>
    <xf numFmtId="176" fontId="3" fillId="0" borderId="12" xfId="432" applyNumberFormat="1" applyFont="1" applyFill="1" applyBorder="1" applyAlignment="1">
      <alignment horizontal="right" vertical="center"/>
    </xf>
    <xf numFmtId="177" fontId="3" fillId="0" borderId="1" xfId="391" applyNumberFormat="1" applyFont="1" applyFill="1" applyBorder="1" applyAlignment="1">
      <alignment horizontal="right" vertical="center"/>
    </xf>
    <xf numFmtId="0" fontId="3" fillId="0" borderId="1" xfId="432" applyFont="1" applyFill="1" applyBorder="1" applyAlignment="1">
      <alignment horizontal="left" vertical="center" wrapText="1"/>
    </xf>
    <xf numFmtId="0" fontId="3" fillId="0" borderId="1" xfId="432" applyFont="1" applyFill="1" applyBorder="1" applyAlignment="1">
      <alignment vertical="center"/>
    </xf>
    <xf numFmtId="0" fontId="3" fillId="0" borderId="1" xfId="432" applyFont="1" applyFill="1" applyBorder="1" applyAlignment="1">
      <alignment horizontal="left" vertical="center"/>
    </xf>
    <xf numFmtId="176" fontId="10" fillId="0" borderId="0" xfId="432" applyNumberFormat="1" applyFill="1"/>
    <xf numFmtId="0" fontId="1" fillId="0" borderId="0" xfId="18" applyFill="1">
      <alignment vertical="center"/>
    </xf>
    <xf numFmtId="184" fontId="1" fillId="0" borderId="0" xfId="18" applyNumberFormat="1" applyFill="1">
      <alignment vertical="center"/>
    </xf>
    <xf numFmtId="0" fontId="5" fillId="0" borderId="0" xfId="18" applyFont="1" applyFill="1">
      <alignment vertical="center"/>
    </xf>
    <xf numFmtId="0" fontId="5" fillId="0" borderId="0" xfId="18" applyFont="1" applyFill="1" applyAlignment="1"/>
    <xf numFmtId="184" fontId="5" fillId="0" borderId="0" xfId="18" applyNumberFormat="1" applyFont="1" applyFill="1" applyAlignment="1">
      <alignment vertical="center"/>
    </xf>
    <xf numFmtId="0" fontId="8" fillId="0" borderId="1" xfId="18" applyFont="1" applyFill="1" applyBorder="1" applyAlignment="1">
      <alignment horizontal="center" vertical="center"/>
    </xf>
    <xf numFmtId="0" fontId="8" fillId="0" borderId="1" xfId="18" applyNumberFormat="1" applyFont="1" applyFill="1" applyBorder="1" applyAlignment="1" applyProtection="1">
      <alignment horizontal="center" vertical="center" shrinkToFit="1"/>
    </xf>
    <xf numFmtId="0" fontId="8" fillId="0" borderId="1" xfId="18" applyFont="1" applyFill="1" applyBorder="1" applyAlignment="1">
      <alignment horizontal="center" vertical="center" wrapText="1"/>
    </xf>
    <xf numFmtId="184" fontId="8" fillId="0" borderId="1" xfId="18" applyNumberFormat="1" applyFont="1" applyFill="1" applyBorder="1" applyAlignment="1">
      <alignment horizontal="center" vertical="center" wrapText="1"/>
    </xf>
    <xf numFmtId="0" fontId="4" fillId="0" borderId="1" xfId="46" applyNumberFormat="1" applyFont="1" applyFill="1" applyBorder="1" applyAlignment="1" applyProtection="1">
      <alignment horizontal="left" vertical="center"/>
    </xf>
    <xf numFmtId="0" fontId="8" fillId="0" borderId="1" xfId="18" applyFont="1" applyFill="1" applyBorder="1" applyAlignment="1" applyProtection="1">
      <alignment vertical="center" wrapText="1"/>
    </xf>
    <xf numFmtId="3" fontId="8" fillId="0" borderId="1" xfId="18" applyNumberFormat="1" applyFont="1" applyFill="1" applyBorder="1" applyAlignment="1" applyProtection="1">
      <alignment horizontal="right" vertical="center"/>
    </xf>
    <xf numFmtId="0" fontId="3" fillId="0" borderId="1" xfId="46" applyNumberFormat="1" applyFont="1" applyFill="1" applyBorder="1" applyAlignment="1" applyProtection="1">
      <alignment horizontal="left" vertical="center"/>
    </xf>
    <xf numFmtId="0" fontId="5" fillId="0" borderId="1" xfId="18" applyFont="1" applyFill="1" applyBorder="1" applyAlignment="1" applyProtection="1">
      <alignment vertical="center" wrapText="1"/>
    </xf>
    <xf numFmtId="3" fontId="5" fillId="0" borderId="1" xfId="18" applyNumberFormat="1" applyFont="1" applyFill="1" applyBorder="1" applyAlignment="1" applyProtection="1">
      <alignment horizontal="right" vertical="center"/>
    </xf>
    <xf numFmtId="0" fontId="3" fillId="0" borderId="1" xfId="18" applyFont="1" applyFill="1" applyBorder="1" applyAlignment="1" applyProtection="1">
      <alignment vertical="center" wrapText="1"/>
    </xf>
    <xf numFmtId="0" fontId="3" fillId="0" borderId="1" xfId="18" applyFont="1" applyFill="1" applyBorder="1" applyAlignment="1" applyProtection="1">
      <alignment horizontal="left" vertical="center" wrapText="1"/>
    </xf>
    <xf numFmtId="0" fontId="4" fillId="0" borderId="1" xfId="18" applyFont="1" applyFill="1" applyBorder="1" applyAlignment="1" applyProtection="1">
      <alignment vertical="center" wrapText="1"/>
    </xf>
    <xf numFmtId="0" fontId="13" fillId="0" borderId="17" xfId="0" applyNumberFormat="1" applyFont="1" applyFill="1" applyBorder="1" applyAlignment="1" applyProtection="1">
      <alignment horizontal="left" vertical="center"/>
    </xf>
    <xf numFmtId="177" fontId="4" fillId="0" borderId="1" xfId="391" applyNumberFormat="1" applyFont="1" applyFill="1" applyBorder="1" applyAlignment="1">
      <alignment horizontal="right" vertical="center"/>
    </xf>
    <xf numFmtId="0" fontId="16" fillId="0" borderId="1" xfId="18" applyFont="1" applyFill="1" applyBorder="1" applyAlignment="1" applyProtection="1">
      <alignment vertical="center" wrapText="1"/>
    </xf>
    <xf numFmtId="49" fontId="3" fillId="0" borderId="1" xfId="46" applyNumberFormat="1" applyFont="1" applyFill="1" applyBorder="1" applyAlignment="1" applyProtection="1">
      <alignment vertical="center" wrapText="1"/>
    </xf>
    <xf numFmtId="49" fontId="4" fillId="0" borderId="1" xfId="46" applyNumberFormat="1" applyFont="1" applyFill="1" applyBorder="1" applyAlignment="1" applyProtection="1">
      <alignment vertical="center" wrapText="1"/>
    </xf>
    <xf numFmtId="49" fontId="5" fillId="0" borderId="1" xfId="481" applyNumberFormat="1" applyFont="1" applyFill="1" applyBorder="1" applyAlignment="1" applyProtection="1">
      <alignment horizontal="left" vertical="center"/>
    </xf>
    <xf numFmtId="176" fontId="5" fillId="0" borderId="1" xfId="18" applyNumberFormat="1" applyFont="1" applyFill="1" applyBorder="1" applyAlignment="1" applyProtection="1">
      <alignment horizontal="right" vertical="center" wrapText="1"/>
    </xf>
    <xf numFmtId="0" fontId="8" fillId="0" borderId="1" xfId="481" applyFont="1" applyFill="1" applyBorder="1" applyAlignment="1" applyProtection="1">
      <alignment horizontal="distributed" vertical="center" wrapText="1" indent="1"/>
    </xf>
    <xf numFmtId="0" fontId="1" fillId="0" borderId="0" xfId="18" applyFill="1" applyAlignment="1"/>
    <xf numFmtId="0" fontId="25" fillId="0" borderId="0" xfId="18" applyFont="1" applyFill="1" applyAlignment="1"/>
    <xf numFmtId="0" fontId="3" fillId="0" borderId="0" xfId="391" applyFont="1" applyFill="1" applyBorder="1" applyAlignment="1">
      <alignment horizontal="right" vertical="center"/>
    </xf>
    <xf numFmtId="0" fontId="4" fillId="0" borderId="1" xfId="391" applyFont="1" applyFill="1" applyBorder="1" applyAlignment="1">
      <alignment horizontal="center" vertical="center"/>
    </xf>
    <xf numFmtId="0" fontId="3" fillId="0" borderId="1" xfId="18" applyFont="1" applyFill="1" applyBorder="1" applyAlignment="1">
      <alignment vertical="center"/>
    </xf>
    <xf numFmtId="176" fontId="3" fillId="0" borderId="16" xfId="18" applyNumberFormat="1" applyFont="1" applyFill="1" applyBorder="1" applyAlignment="1" applyProtection="1">
      <alignment vertical="center"/>
      <protection locked="0"/>
    </xf>
    <xf numFmtId="177" fontId="3" fillId="0" borderId="1" xfId="391" applyNumberFormat="1" applyFont="1" applyFill="1" applyBorder="1" applyAlignment="1">
      <alignment vertical="center"/>
    </xf>
    <xf numFmtId="0" fontId="3" fillId="0" borderId="1" xfId="391" applyFont="1" applyFill="1" applyBorder="1" applyAlignment="1">
      <alignment vertical="center"/>
    </xf>
    <xf numFmtId="176" fontId="3" fillId="0" borderId="1" xfId="432" applyNumberFormat="1" applyFont="1" applyFill="1" applyBorder="1" applyAlignment="1">
      <alignment vertical="center"/>
    </xf>
    <xf numFmtId="3" fontId="5" fillId="0" borderId="16" xfId="0" applyNumberFormat="1" applyFont="1" applyFill="1" applyBorder="1" applyAlignment="1" applyProtection="1">
      <alignment vertical="center"/>
    </xf>
    <xf numFmtId="0" fontId="5" fillId="0" borderId="1" xfId="432" applyFont="1" applyFill="1" applyBorder="1" applyAlignment="1">
      <alignment horizontal="left" vertical="center"/>
    </xf>
    <xf numFmtId="0" fontId="5" fillId="0" borderId="1" xfId="18" applyFont="1" applyFill="1" applyBorder="1" applyAlignment="1">
      <alignment vertical="center"/>
    </xf>
    <xf numFmtId="0" fontId="7" fillId="0" borderId="1" xfId="18" applyFont="1" applyFill="1" applyBorder="1" applyAlignment="1">
      <alignment vertical="center"/>
    </xf>
    <xf numFmtId="0" fontId="26" fillId="0" borderId="1" xfId="18" applyFont="1" applyFill="1" applyBorder="1" applyAlignment="1">
      <alignment vertical="center"/>
    </xf>
    <xf numFmtId="0" fontId="21" fillId="0" borderId="1" xfId="18" applyFont="1" applyFill="1" applyBorder="1" applyAlignment="1"/>
    <xf numFmtId="0" fontId="5" fillId="0" borderId="1" xfId="18" applyFont="1" applyFill="1" applyBorder="1" applyAlignment="1"/>
    <xf numFmtId="184" fontId="3" fillId="0" borderId="1" xfId="18" applyNumberFormat="1" applyFont="1" applyFill="1" applyBorder="1" applyAlignment="1">
      <alignment vertical="center" wrapText="1"/>
    </xf>
    <xf numFmtId="0" fontId="4" fillId="0" borderId="1" xfId="391" applyFont="1" applyFill="1" applyBorder="1" applyAlignment="1">
      <alignment horizontal="left" vertical="center"/>
    </xf>
    <xf numFmtId="0" fontId="4" fillId="0" borderId="1" xfId="391" applyFont="1" applyFill="1" applyBorder="1" applyAlignment="1">
      <alignment horizontal="left" vertical="center" wrapText="1"/>
    </xf>
    <xf numFmtId="176" fontId="3" fillId="0" borderId="12" xfId="432" applyNumberFormat="1" applyFont="1" applyFill="1" applyBorder="1" applyAlignment="1">
      <alignment vertical="center"/>
    </xf>
    <xf numFmtId="3" fontId="5" fillId="0" borderId="16" xfId="0" applyNumberFormat="1" applyFont="1" applyFill="1" applyBorder="1" applyAlignment="1" applyProtection="1">
      <alignment vertical="center"/>
      <protection locked="0"/>
    </xf>
    <xf numFmtId="0" fontId="3" fillId="0" borderId="1" xfId="391" applyFont="1" applyFill="1" applyBorder="1" applyAlignment="1">
      <alignment horizontal="left" vertical="center" wrapText="1"/>
    </xf>
    <xf numFmtId="3" fontId="5" fillId="0" borderId="21" xfId="0" applyNumberFormat="1" applyFont="1" applyFill="1" applyBorder="1" applyAlignment="1" applyProtection="1">
      <alignment vertical="center"/>
      <protection locked="0"/>
    </xf>
    <xf numFmtId="176" fontId="3" fillId="0" borderId="1" xfId="18" applyNumberFormat="1" applyFont="1" applyFill="1" applyBorder="1" applyAlignment="1">
      <alignment vertical="center"/>
    </xf>
    <xf numFmtId="0" fontId="3" fillId="0" borderId="1" xfId="391" applyFont="1" applyFill="1" applyBorder="1" applyAlignment="1">
      <alignment horizontal="left" vertical="center"/>
    </xf>
    <xf numFmtId="0" fontId="1" fillId="0" borderId="1" xfId="18" applyFill="1" applyBorder="1" applyAlignment="1"/>
    <xf numFmtId="0" fontId="25" fillId="0" borderId="1" xfId="18" applyFont="1" applyFill="1" applyBorder="1" applyAlignment="1"/>
    <xf numFmtId="0" fontId="16" fillId="0" borderId="0" xfId="391" applyFill="1"/>
    <xf numFmtId="0" fontId="27" fillId="0" borderId="0" xfId="391" applyFont="1" applyFill="1"/>
    <xf numFmtId="0" fontId="16" fillId="0" borderId="0" xfId="391" applyFill="1" applyAlignment="1"/>
    <xf numFmtId="0" fontId="5" fillId="0" borderId="0" xfId="18" applyFont="1" applyFill="1" applyAlignment="1">
      <alignment horizontal="left" vertical="center"/>
    </xf>
    <xf numFmtId="0" fontId="21" fillId="0" borderId="0" xfId="18" applyFont="1" applyFill="1" applyAlignment="1"/>
    <xf numFmtId="0" fontId="2" fillId="0" borderId="0" xfId="18" applyFont="1" applyFill="1" applyAlignment="1">
      <alignment vertical="center" wrapText="1"/>
    </xf>
    <xf numFmtId="0" fontId="3" fillId="0" borderId="0" xfId="18" applyFont="1" applyFill="1" applyAlignment="1"/>
    <xf numFmtId="0" fontId="3" fillId="0" borderId="0" xfId="18" applyFont="1" applyFill="1" applyBorder="1" applyAlignment="1">
      <alignment vertical="center"/>
    </xf>
    <xf numFmtId="0" fontId="28" fillId="0" borderId="0" xfId="18" applyFont="1" applyFill="1" applyAlignment="1"/>
    <xf numFmtId="177" fontId="8" fillId="0" borderId="1" xfId="18" applyNumberFormat="1" applyFont="1" applyFill="1" applyBorder="1" applyAlignment="1">
      <alignment horizontal="center" vertical="center" wrapText="1"/>
    </xf>
    <xf numFmtId="186" fontId="8" fillId="0" borderId="1" xfId="518" applyNumberFormat="1" applyFont="1" applyFill="1" applyBorder="1" applyAlignment="1">
      <alignment horizontal="right" vertical="center" wrapText="1"/>
    </xf>
    <xf numFmtId="177" fontId="8" fillId="0" borderId="1" xfId="115" applyNumberFormat="1" applyFont="1" applyFill="1" applyBorder="1" applyAlignment="1">
      <alignment vertical="center"/>
    </xf>
    <xf numFmtId="0" fontId="8" fillId="0" borderId="1" xfId="18" applyFont="1" applyFill="1" applyBorder="1" applyAlignment="1">
      <alignment horizontal="left" vertical="center"/>
    </xf>
    <xf numFmtId="0" fontId="8" fillId="0" borderId="1" xfId="18" applyNumberFormat="1" applyFont="1" applyFill="1" applyBorder="1" applyAlignment="1" applyProtection="1">
      <alignment horizontal="left" vertical="center" shrinkToFit="1"/>
    </xf>
    <xf numFmtId="3" fontId="8" fillId="0" borderId="1" xfId="18" applyNumberFormat="1" applyFont="1" applyFill="1" applyBorder="1" applyAlignment="1">
      <alignment vertical="center"/>
    </xf>
    <xf numFmtId="0" fontId="5" fillId="0" borderId="1" xfId="18" applyFont="1" applyFill="1" applyBorder="1" applyAlignment="1">
      <alignment horizontal="left" vertical="center"/>
    </xf>
    <xf numFmtId="0" fontId="5" fillId="0" borderId="1" xfId="18" applyNumberFormat="1" applyFont="1" applyFill="1" applyBorder="1" applyAlignment="1" applyProtection="1">
      <alignment horizontal="left" vertical="center" shrinkToFit="1"/>
    </xf>
    <xf numFmtId="3" fontId="5" fillId="0" borderId="1" xfId="18" applyNumberFormat="1" applyFont="1" applyFill="1" applyBorder="1" applyAlignment="1">
      <alignment vertical="center"/>
    </xf>
    <xf numFmtId="177" fontId="5" fillId="0" borderId="1" xfId="115" applyNumberFormat="1" applyFont="1" applyFill="1" applyBorder="1" applyAlignment="1">
      <alignment vertical="center"/>
    </xf>
    <xf numFmtId="3" fontId="5" fillId="0" borderId="1" xfId="0" applyNumberFormat="1" applyFont="1" applyFill="1" applyBorder="1" applyAlignment="1" applyProtection="1">
      <alignment horizontal="right" vertical="center"/>
    </xf>
    <xf numFmtId="0" fontId="13" fillId="0" borderId="1" xfId="0" applyNumberFormat="1" applyFont="1" applyFill="1" applyBorder="1" applyAlignment="1" applyProtection="1">
      <alignment horizontal="left" vertical="center"/>
    </xf>
    <xf numFmtId="0" fontId="7" fillId="0" borderId="1" xfId="18" applyNumberFormat="1" applyFont="1" applyFill="1" applyBorder="1" applyAlignment="1" applyProtection="1">
      <alignment horizontal="left" vertical="center" shrinkToFit="1"/>
    </xf>
    <xf numFmtId="176" fontId="5" fillId="0" borderId="1" xfId="18" applyNumberFormat="1" applyFont="1" applyFill="1" applyBorder="1" applyAlignment="1">
      <alignment vertical="center"/>
    </xf>
    <xf numFmtId="0" fontId="3" fillId="0" borderId="1" xfId="18" applyFont="1" applyFill="1" applyBorder="1" applyAlignment="1">
      <alignment horizontal="left" vertical="center" wrapText="1"/>
    </xf>
    <xf numFmtId="176" fontId="3" fillId="0" borderId="1" xfId="18" applyNumberFormat="1" applyFont="1" applyFill="1" applyBorder="1" applyAlignment="1">
      <alignment horizontal="right" vertical="center" wrapText="1"/>
    </xf>
    <xf numFmtId="176" fontId="8" fillId="0" borderId="1" xfId="18" applyNumberFormat="1" applyFont="1" applyFill="1" applyBorder="1" applyAlignment="1">
      <alignment vertical="center"/>
    </xf>
    <xf numFmtId="0" fontId="9" fillId="0" borderId="1" xfId="0" applyNumberFormat="1" applyFont="1" applyFill="1" applyBorder="1" applyAlignment="1" applyProtection="1">
      <alignment horizontal="left" vertical="center"/>
    </xf>
    <xf numFmtId="3" fontId="21" fillId="0" borderId="0" xfId="18" applyNumberFormat="1" applyFont="1" applyFill="1" applyAlignment="1"/>
    <xf numFmtId="0" fontId="5" fillId="0" borderId="1" xfId="0" applyNumberFormat="1" applyFont="1" applyFill="1" applyBorder="1" applyAlignment="1" applyProtection="1">
      <alignment horizontal="left" vertical="center"/>
    </xf>
    <xf numFmtId="0" fontId="16" fillId="0" borderId="1" xfId="18" applyFont="1" applyFill="1" applyBorder="1" applyAlignment="1">
      <alignment horizontal="left" vertical="center" wrapText="1"/>
    </xf>
    <xf numFmtId="0" fontId="4" fillId="0" borderId="1" xfId="18" applyFont="1" applyFill="1" applyBorder="1" applyAlignment="1">
      <alignment horizontal="left" vertical="center" wrapText="1"/>
    </xf>
    <xf numFmtId="0" fontId="7" fillId="0" borderId="0" xfId="0" applyFont="1" applyFill="1">
      <alignment vertical="center"/>
    </xf>
    <xf numFmtId="0" fontId="7" fillId="0" borderId="0" xfId="0" applyFont="1" applyFill="1" applyAlignment="1">
      <alignment vertical="center" wrapText="1"/>
    </xf>
    <xf numFmtId="0" fontId="0" fillId="0" borderId="0" xfId="0" applyFill="1">
      <alignment vertical="center"/>
    </xf>
    <xf numFmtId="183" fontId="0" fillId="0" borderId="0" xfId="0" applyNumberFormat="1" applyFill="1" applyAlignment="1">
      <alignment horizontal="center" vertical="center"/>
    </xf>
    <xf numFmtId="179" fontId="0" fillId="0" borderId="0" xfId="0" applyNumberFormat="1" applyFill="1" applyAlignment="1">
      <alignment horizontal="center" vertical="center"/>
    </xf>
    <xf numFmtId="0" fontId="0" fillId="0" borderId="0" xfId="0" applyFill="1" applyAlignment="1">
      <alignment horizontal="center" vertical="center"/>
    </xf>
    <xf numFmtId="183" fontId="3" fillId="0" borderId="0" xfId="311" applyNumberFormat="1" applyFont="1" applyFill="1" applyBorder="1" applyAlignment="1">
      <alignment horizontal="center" vertical="center"/>
    </xf>
    <xf numFmtId="179" fontId="3" fillId="0" borderId="0" xfId="311" applyNumberFormat="1" applyFont="1" applyFill="1" applyBorder="1" applyAlignment="1">
      <alignment horizontal="center" vertical="center"/>
    </xf>
    <xf numFmtId="0" fontId="3" fillId="0" borderId="0" xfId="311" applyFont="1" applyFill="1" applyBorder="1" applyAlignment="1">
      <alignment horizontal="center" vertical="center"/>
    </xf>
    <xf numFmtId="176" fontId="8" fillId="0" borderId="1" xfId="311" applyNumberFormat="1" applyFont="1" applyFill="1" applyBorder="1" applyAlignment="1">
      <alignment horizontal="center" vertical="center"/>
    </xf>
    <xf numFmtId="176" fontId="8" fillId="0" borderId="1" xfId="311" applyNumberFormat="1" applyFont="1" applyFill="1" applyBorder="1" applyAlignment="1">
      <alignment horizontal="center" vertical="center" wrapText="1"/>
    </xf>
    <xf numFmtId="176" fontId="8" fillId="0" borderId="1" xfId="168" applyNumberFormat="1" applyFont="1" applyFill="1" applyBorder="1" applyAlignment="1">
      <alignment horizontal="center" vertical="center" wrapText="1"/>
    </xf>
    <xf numFmtId="179" fontId="8" fillId="0" borderId="1" xfId="168" applyNumberFormat="1" applyFont="1" applyFill="1" applyBorder="1" applyAlignment="1">
      <alignment horizontal="center" vertical="center" wrapText="1"/>
    </xf>
    <xf numFmtId="176" fontId="8" fillId="0" borderId="1" xfId="311" applyNumberFormat="1" applyFont="1" applyFill="1" applyBorder="1" applyAlignment="1">
      <alignment horizontal="left" vertical="center"/>
    </xf>
    <xf numFmtId="176" fontId="8" fillId="0" borderId="1" xfId="0" applyNumberFormat="1" applyFont="1" applyFill="1" applyBorder="1" applyAlignment="1" applyProtection="1">
      <alignment horizontal="right" vertical="center"/>
      <protection locked="0"/>
    </xf>
    <xf numFmtId="177" fontId="5" fillId="0" borderId="1" xfId="311" applyNumberFormat="1" applyFont="1" applyFill="1" applyBorder="1" applyAlignment="1">
      <alignment horizontal="right" vertical="center"/>
    </xf>
    <xf numFmtId="176" fontId="5" fillId="0" borderId="1" xfId="311" applyNumberFormat="1" applyFont="1" applyFill="1" applyBorder="1" applyAlignment="1">
      <alignment horizontal="right" vertical="center"/>
    </xf>
    <xf numFmtId="3" fontId="5" fillId="0" borderId="1" xfId="0" applyNumberFormat="1" applyFont="1" applyBorder="1">
      <alignment vertical="center"/>
    </xf>
    <xf numFmtId="3" fontId="5" fillId="0" borderId="1" xfId="0" applyNumberFormat="1" applyFont="1" applyFill="1" applyBorder="1" applyAlignment="1" applyProtection="1">
      <alignment vertical="center"/>
    </xf>
    <xf numFmtId="0" fontId="5" fillId="0" borderId="1" xfId="0" applyFont="1" applyBorder="1">
      <alignment vertical="center"/>
    </xf>
    <xf numFmtId="176" fontId="5" fillId="0" borderId="1" xfId="311" applyNumberFormat="1" applyFont="1" applyFill="1" applyBorder="1" applyAlignment="1">
      <alignment horizontal="left" vertical="center" wrapText="1"/>
    </xf>
    <xf numFmtId="0" fontId="5" fillId="0" borderId="1" xfId="0" applyFont="1" applyFill="1" applyBorder="1">
      <alignment vertical="center"/>
    </xf>
    <xf numFmtId="176" fontId="5" fillId="0" borderId="1" xfId="0" applyNumberFormat="1" applyFont="1" applyFill="1" applyBorder="1" applyAlignment="1" applyProtection="1">
      <alignment horizontal="right" vertical="center"/>
      <protection locked="0"/>
    </xf>
    <xf numFmtId="176" fontId="8" fillId="0" borderId="1" xfId="311" applyNumberFormat="1" applyFont="1" applyFill="1" applyBorder="1" applyAlignment="1">
      <alignment horizontal="right" vertical="center"/>
    </xf>
    <xf numFmtId="0" fontId="16" fillId="0" borderId="22" xfId="311" applyFill="1" applyBorder="1" applyAlignment="1">
      <alignment horizontal="left" vertical="center" wrapText="1"/>
    </xf>
    <xf numFmtId="179" fontId="16" fillId="0" borderId="22" xfId="311" applyNumberFormat="1" applyFill="1" applyBorder="1" applyAlignment="1">
      <alignment horizontal="left" vertical="center" wrapText="1"/>
    </xf>
    <xf numFmtId="0" fontId="2" fillId="0" borderId="0" xfId="311" applyFont="1" applyFill="1" applyBorder="1" applyAlignment="1">
      <alignment horizontal="center" vertical="center"/>
    </xf>
    <xf numFmtId="0" fontId="3" fillId="0" borderId="10" xfId="311" applyFont="1" applyFill="1" applyBorder="1" applyAlignment="1">
      <alignment horizontal="right" vertical="center"/>
    </xf>
    <xf numFmtId="176" fontId="8" fillId="0" borderId="1" xfId="311" applyNumberFormat="1" applyFont="1" applyFill="1" applyBorder="1" applyAlignment="1">
      <alignment horizontal="center" vertical="center"/>
    </xf>
    <xf numFmtId="0" fontId="2" fillId="0" borderId="0" xfId="18" applyFont="1" applyFill="1" applyAlignment="1">
      <alignment horizontal="center" vertical="center" wrapText="1"/>
    </xf>
    <xf numFmtId="0" fontId="5" fillId="0" borderId="1" xfId="18" applyNumberFormat="1" applyFont="1" applyFill="1" applyBorder="1" applyAlignment="1" applyProtection="1">
      <alignment horizontal="center" vertical="center" shrinkToFit="1"/>
    </xf>
    <xf numFmtId="0" fontId="2" fillId="0" borderId="0" xfId="391" applyFont="1" applyFill="1" applyBorder="1" applyAlignment="1">
      <alignment horizontal="center" vertical="center"/>
    </xf>
    <xf numFmtId="0" fontId="3" fillId="0" borderId="10" xfId="391" applyFont="1" applyFill="1" applyBorder="1" applyAlignment="1">
      <alignment horizontal="right" vertical="center"/>
    </xf>
    <xf numFmtId="0" fontId="4" fillId="0" borderId="1" xfId="391" applyFont="1" applyFill="1" applyBorder="1" applyAlignment="1">
      <alignment horizontal="center" vertical="center"/>
    </xf>
    <xf numFmtId="0" fontId="12" fillId="0" borderId="0" xfId="18" applyFont="1" applyFill="1" applyAlignment="1">
      <alignment horizontal="center" vertical="center" wrapText="1"/>
    </xf>
    <xf numFmtId="0" fontId="2" fillId="0" borderId="0" xfId="432" applyFont="1" applyFill="1" applyBorder="1" applyAlignment="1">
      <alignment horizontal="center" vertical="center"/>
    </xf>
    <xf numFmtId="0" fontId="3" fillId="0" borderId="0" xfId="432" applyFont="1" applyFill="1" applyAlignment="1">
      <alignment horizontal="center" vertical="center"/>
    </xf>
    <xf numFmtId="0" fontId="4" fillId="0" borderId="1" xfId="432" applyFont="1" applyFill="1" applyBorder="1" applyAlignment="1">
      <alignment horizontal="center" vertical="center"/>
    </xf>
    <xf numFmtId="0" fontId="12" fillId="0" borderId="0" xfId="168" applyNumberFormat="1" applyFont="1" applyFill="1" applyBorder="1" applyAlignment="1">
      <alignment horizontal="center" vertical="center"/>
    </xf>
    <xf numFmtId="0" fontId="12" fillId="0" borderId="0" xfId="168" applyNumberFormat="1" applyFont="1" applyFill="1" applyBorder="1" applyAlignment="1"/>
    <xf numFmtId="0" fontId="8" fillId="0" borderId="1" xfId="168" applyNumberFormat="1" applyFont="1" applyFill="1" applyBorder="1" applyAlignment="1">
      <alignment horizontal="center" vertical="center"/>
    </xf>
    <xf numFmtId="0" fontId="9" fillId="0" borderId="0" xfId="168" applyNumberFormat="1" applyFont="1" applyFill="1" applyBorder="1" applyAlignment="1">
      <alignment horizontal="left" vertical="center"/>
    </xf>
    <xf numFmtId="0" fontId="2" fillId="0" borderId="0" xfId="0" applyNumberFormat="1" applyFont="1" applyFill="1" applyBorder="1" applyAlignment="1" applyProtection="1">
      <alignment horizontal="center" vertical="center"/>
    </xf>
    <xf numFmtId="0" fontId="5" fillId="0" borderId="9" xfId="0" applyNumberFormat="1" applyFont="1" applyFill="1" applyBorder="1" applyAlignment="1" applyProtection="1">
      <alignment horizontal="left" vertical="center"/>
    </xf>
    <xf numFmtId="0" fontId="2" fillId="0" borderId="0" xfId="429" applyFont="1" applyFill="1" applyAlignment="1">
      <alignment horizontal="center" vertical="center"/>
    </xf>
    <xf numFmtId="0" fontId="4" fillId="0" borderId="1" xfId="429" applyFont="1" applyFill="1" applyBorder="1" applyAlignment="1">
      <alignment horizontal="center" vertical="center"/>
    </xf>
    <xf numFmtId="0" fontId="17" fillId="0" borderId="18" xfId="0" applyNumberFormat="1" applyFont="1" applyFill="1" applyBorder="1" applyAlignment="1" applyProtection="1">
      <alignment horizontal="center" vertical="center" wrapText="1"/>
      <protection locked="0"/>
    </xf>
    <xf numFmtId="0" fontId="17" fillId="0" borderId="1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right" vertical="center" wrapText="1"/>
      <protection locked="0"/>
    </xf>
    <xf numFmtId="0" fontId="19" fillId="0" borderId="0"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left" vertical="center" wrapText="1"/>
      <protection locked="0"/>
    </xf>
    <xf numFmtId="0" fontId="15" fillId="0" borderId="18" xfId="0" applyNumberFormat="1" applyFont="1" applyFill="1" applyBorder="1" applyAlignment="1" applyProtection="1">
      <alignment horizontal="center" vertical="center" wrapText="1"/>
      <protection locked="0"/>
    </xf>
    <xf numFmtId="0" fontId="15" fillId="0" borderId="19" xfId="0" applyNumberFormat="1" applyFont="1" applyFill="1" applyBorder="1" applyAlignment="1" applyProtection="1">
      <alignment horizontal="center" vertical="center" wrapText="1"/>
      <protection locked="0"/>
    </xf>
    <xf numFmtId="185" fontId="15" fillId="0" borderId="18" xfId="0" applyNumberFormat="1" applyFont="1" applyFill="1" applyBorder="1" applyAlignment="1" applyProtection="1">
      <alignment horizontal="center" vertical="center" wrapText="1"/>
      <protection locked="0"/>
    </xf>
    <xf numFmtId="185" fontId="15" fillId="0" borderId="20" xfId="0" applyNumberFormat="1" applyFont="1" applyFill="1" applyBorder="1" applyAlignment="1" applyProtection="1">
      <alignment horizontal="center" vertical="center" wrapText="1"/>
      <protection locked="0"/>
    </xf>
    <xf numFmtId="185" fontId="15" fillId="0" borderId="19" xfId="0" applyNumberFormat="1" applyFont="1" applyFill="1" applyBorder="1" applyAlignment="1" applyProtection="1">
      <alignment horizontal="center" vertical="center" wrapText="1"/>
      <protection locked="0"/>
    </xf>
    <xf numFmtId="0" fontId="2" fillId="0" borderId="0" xfId="207" applyFont="1" applyFill="1" applyAlignment="1">
      <alignment horizontal="center" vertical="center" wrapText="1"/>
    </xf>
    <xf numFmtId="0" fontId="2" fillId="0" borderId="0" xfId="207" applyFont="1" applyFill="1" applyAlignment="1">
      <alignment horizontal="center" vertical="center"/>
    </xf>
    <xf numFmtId="0" fontId="8" fillId="0" borderId="17" xfId="207" applyFont="1" applyFill="1" applyBorder="1" applyAlignment="1">
      <alignment horizontal="center" vertical="center"/>
    </xf>
    <xf numFmtId="0" fontId="8" fillId="0" borderId="11" xfId="207" applyFont="1" applyFill="1" applyBorder="1" applyAlignment="1">
      <alignment horizontal="center" vertical="center"/>
    </xf>
    <xf numFmtId="0" fontId="2" fillId="0" borderId="0" xfId="168" applyFont="1" applyFill="1" applyBorder="1" applyAlignment="1">
      <alignment horizontal="center" vertical="center"/>
    </xf>
    <xf numFmtId="0" fontId="4" fillId="0" borderId="1" xfId="168" applyFont="1" applyFill="1" applyBorder="1" applyAlignment="1">
      <alignment horizontal="center" vertical="center"/>
    </xf>
    <xf numFmtId="0" fontId="12" fillId="0" borderId="0" xfId="192" applyFont="1" applyFill="1" applyAlignment="1">
      <alignment horizontal="center" vertical="center" wrapText="1"/>
    </xf>
    <xf numFmtId="0" fontId="5" fillId="0" borderId="10" xfId="192" applyFont="1" applyFill="1" applyBorder="1" applyAlignment="1">
      <alignment horizontal="right" vertical="center"/>
    </xf>
    <xf numFmtId="0" fontId="12" fillId="0" borderId="0"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right" vertical="center"/>
    </xf>
    <xf numFmtId="0" fontId="8" fillId="0" borderId="4"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2" fillId="0" borderId="0" xfId="168" applyNumberFormat="1" applyFont="1" applyFill="1" applyBorder="1" applyAlignment="1">
      <alignment horizontal="center" vertical="center"/>
    </xf>
    <xf numFmtId="0" fontId="4" fillId="0" borderId="1" xfId="168" applyNumberFormat="1" applyFont="1" applyFill="1" applyBorder="1" applyAlignment="1">
      <alignment horizontal="center" vertical="center"/>
    </xf>
    <xf numFmtId="0" fontId="10" fillId="0" borderId="0" xfId="168" applyNumberFormat="1" applyFont="1" applyFill="1" applyBorder="1" applyAlignment="1">
      <alignment horizontal="left" vertical="center"/>
    </xf>
    <xf numFmtId="0" fontId="4" fillId="0" borderId="4" xfId="296" applyNumberFormat="1" applyFont="1" applyFill="1" applyBorder="1" applyAlignment="1" applyProtection="1">
      <alignment horizontal="center" vertical="center"/>
    </xf>
    <xf numFmtId="0" fontId="4" fillId="0" borderId="5" xfId="296" applyNumberFormat="1" applyFont="1" applyFill="1" applyBorder="1" applyAlignment="1" applyProtection="1">
      <alignment horizontal="center" vertical="center"/>
    </xf>
    <xf numFmtId="0" fontId="4" fillId="0" borderId="6" xfId="296" applyNumberFormat="1" applyFont="1" applyFill="1" applyBorder="1" applyAlignment="1" applyProtection="1">
      <alignment horizontal="center" vertical="center"/>
    </xf>
    <xf numFmtId="0" fontId="4" fillId="0" borderId="4" xfId="296" applyNumberFormat="1" applyFont="1" applyFill="1" applyBorder="1" applyAlignment="1" applyProtection="1">
      <alignment horizontal="center" vertical="center" wrapText="1"/>
    </xf>
    <xf numFmtId="0" fontId="4" fillId="0" borderId="5" xfId="296" applyNumberFormat="1" applyFont="1" applyFill="1" applyBorder="1" applyAlignment="1" applyProtection="1">
      <alignment horizontal="center" vertical="center" wrapText="1"/>
    </xf>
    <xf numFmtId="0" fontId="4" fillId="0" borderId="6" xfId="296" applyNumberFormat="1" applyFont="1" applyFill="1" applyBorder="1" applyAlignment="1" applyProtection="1">
      <alignment horizontal="center" vertical="center" wrapText="1"/>
    </xf>
    <xf numFmtId="0" fontId="2" fillId="0" borderId="0" xfId="296" applyNumberFormat="1" applyFont="1" applyFill="1" applyBorder="1" applyAlignment="1" applyProtection="1">
      <alignment horizontal="center" vertical="center"/>
    </xf>
    <xf numFmtId="0" fontId="4" fillId="0" borderId="1" xfId="138" applyFont="1" applyFill="1" applyBorder="1" applyAlignment="1">
      <alignment horizontal="center" vertical="center"/>
    </xf>
    <xf numFmtId="0" fontId="2" fillId="0" borderId="0" xfId="225" applyFont="1" applyAlignment="1">
      <alignment horizontal="center" vertical="center"/>
    </xf>
  </cellXfs>
  <cellStyles count="557">
    <cellStyle name="Normal" xfId="64"/>
    <cellStyle name="百分比 2" xfId="15"/>
    <cellStyle name="百分比 2 2" xfId="23"/>
    <cellStyle name="百分比 2 2 2" xfId="44"/>
    <cellStyle name="百分比 2 2 2 2" xfId="69"/>
    <cellStyle name="百分比 2 2 2 2 2" xfId="70"/>
    <cellStyle name="百分比 2 2 2 2 3" xfId="20"/>
    <cellStyle name="百分比 2 2 2 3" xfId="35"/>
    <cellStyle name="百分比 2 2 2 4" xfId="73"/>
    <cellStyle name="百分比 2 2 3" xfId="36"/>
    <cellStyle name="百分比 2 2 3 2" xfId="76"/>
    <cellStyle name="百分比 2 2 3 2 2" xfId="78"/>
    <cellStyle name="百分比 2 2 3 2 2 2" xfId="59"/>
    <cellStyle name="百分比 2 2 3 2 2 3" xfId="42"/>
    <cellStyle name="百分比 2 2 3 2 3" xfId="52"/>
    <cellStyle name="百分比 2 2 3 2 4" xfId="81"/>
    <cellStyle name="百分比 2 2 3 3" xfId="84"/>
    <cellStyle name="百分比 2 2 3 3 2" xfId="86"/>
    <cellStyle name="百分比 2 2 3 3 3" xfId="89"/>
    <cellStyle name="百分比 2 2 3 4" xfId="91"/>
    <cellStyle name="百分比 2 2 4" xfId="92"/>
    <cellStyle name="百分比 2 2 4 2" xfId="94"/>
    <cellStyle name="百分比 2 2 4 3" xfId="96"/>
    <cellStyle name="百分比 2 2 5" xfId="97"/>
    <cellStyle name="百分比 2 3" xfId="99"/>
    <cellStyle name="百分比 2 3 2" xfId="100"/>
    <cellStyle name="百分比 2 3 2 2" xfId="102"/>
    <cellStyle name="百分比 2 3 2 3" xfId="104"/>
    <cellStyle name="百分比 2 3 3" xfId="105"/>
    <cellStyle name="百分比 2 3 4" xfId="107"/>
    <cellStyle name="百分比 2 4" xfId="108"/>
    <cellStyle name="百分比 2 4 2" xfId="109"/>
    <cellStyle name="百分比 2 4 3" xfId="111"/>
    <cellStyle name="百分比 2 5" xfId="113"/>
    <cellStyle name="百分比 3" xfId="115"/>
    <cellStyle name="百分比 3 2" xfId="118"/>
    <cellStyle name="百分比 3 2 2" xfId="119"/>
    <cellStyle name="百分比 3 2 2 2" xfId="123"/>
    <cellStyle name="百分比 3 2 2 3" xfId="124"/>
    <cellStyle name="百分比 3 2 3" xfId="126"/>
    <cellStyle name="百分比 3 2 4" xfId="128"/>
    <cellStyle name="百分比 3 3" xfId="129"/>
    <cellStyle name="百分比 3 3 2" xfId="130"/>
    <cellStyle name="百分比 3 3 3" xfId="131"/>
    <cellStyle name="百分比 3 4" xfId="133"/>
    <cellStyle name="百分比 4" xfId="24"/>
    <cellStyle name="百分比 4 2" xfId="134"/>
    <cellStyle name="百分比 4 2 2" xfId="135"/>
    <cellStyle name="百分比 4 2 3" xfId="136"/>
    <cellStyle name="百分比 4 3" xfId="137"/>
    <cellStyle name="百分比 4 4" xfId="139"/>
    <cellStyle name="百分比 8" xfId="140"/>
    <cellStyle name="百分比 8 2" xfId="141"/>
    <cellStyle name="百分比 8 2 2" xfId="142"/>
    <cellStyle name="百分比 8 2 2 2" xfId="143"/>
    <cellStyle name="百分比 8 2 2 2 2" xfId="144"/>
    <cellStyle name="百分比 8 2 2 2 3" xfId="145"/>
    <cellStyle name="百分比 8 2 2 2 3 2" xfId="146"/>
    <cellStyle name="百分比 8 2 2 3" xfId="149"/>
    <cellStyle name="百分比 8 2 2 4" xfId="151"/>
    <cellStyle name="百分比 8 2 2 5" xfId="153"/>
    <cellStyle name="百分比 8 2 3" xfId="154"/>
    <cellStyle name="百分比 8 2 3 2" xfId="157"/>
    <cellStyle name="百分比 8 2 3 3" xfId="161"/>
    <cellStyle name="百分比 8 2 4" xfId="6"/>
    <cellStyle name="百分比 8 2 5" xfId="165"/>
    <cellStyle name="百分比 8 3" xfId="167"/>
    <cellStyle name="百分比 8 3 2" xfId="60"/>
    <cellStyle name="百分比 8 3 2 2" xfId="169"/>
    <cellStyle name="百分比 8 3 2 3" xfId="172"/>
    <cellStyle name="百分比 8 3 3" xfId="45"/>
    <cellStyle name="百分比 8 3 4" xfId="37"/>
    <cellStyle name="百分比 8 4" xfId="53"/>
    <cellStyle name="百分比 8 4 2" xfId="173"/>
    <cellStyle name="百分比 8 4 3" xfId="177"/>
    <cellStyle name="百分比 8 5" xfId="54"/>
    <cellStyle name="百分比 8 6" xfId="4"/>
    <cellStyle name="差_4一般完成详表" xfId="179"/>
    <cellStyle name="差_4一般完成详表 2" xfId="180"/>
    <cellStyle name="差_4一般完成详表 2 2" xfId="114"/>
    <cellStyle name="差_4一般完成详表 2 2 2" xfId="181"/>
    <cellStyle name="差_4一般完成详表 2 2 3" xfId="182"/>
    <cellStyle name="差_4一般完成详表 2 3" xfId="184"/>
    <cellStyle name="差_4一般完成详表 2 4" xfId="185"/>
    <cellStyle name="差_4一般完成详表 3" xfId="187"/>
    <cellStyle name="差_4一般完成详表 3 2" xfId="188"/>
    <cellStyle name="差_4一般完成详表 3 3" xfId="189"/>
    <cellStyle name="差_4一般完成详表 4" xfId="193"/>
    <cellStyle name="差_5全市基金完成" xfId="194"/>
    <cellStyle name="差_5全市基金完成 2" xfId="34"/>
    <cellStyle name="差_5全市基金完成 2 2" xfId="195"/>
    <cellStyle name="差_5全市基金完成 2 2 2" xfId="155"/>
    <cellStyle name="差_5全市基金完成 2 2 3" xfId="7"/>
    <cellStyle name="差_5全市基金完成 2 3" xfId="197"/>
    <cellStyle name="差_5全市基金完成 2 4" xfId="199"/>
    <cellStyle name="差_5全市基金完成 3" xfId="72"/>
    <cellStyle name="差_5全市基金完成 3 2" xfId="201"/>
    <cellStyle name="差_5全市基金完成 3 3" xfId="202"/>
    <cellStyle name="差_5全市基金完成 4" xfId="204"/>
    <cellStyle name="常规" xfId="0" builtinId="0"/>
    <cellStyle name="常规 10" xfId="192"/>
    <cellStyle name="常规 10 2" xfId="207"/>
    <cellStyle name="常规 10 2 2" xfId="210"/>
    <cellStyle name="常规 10 2 2 2" xfId="211"/>
    <cellStyle name="常规 10 2 2 2 2" xfId="216"/>
    <cellStyle name="常规 10 2 2 2 2 2" xfId="217"/>
    <cellStyle name="常规 10 2 2 2 2 3" xfId="218"/>
    <cellStyle name="常规 10 2 2 2 3" xfId="219"/>
    <cellStyle name="常规 10 2 2 2 4" xfId="222"/>
    <cellStyle name="常规 10 2 2 2 5" xfId="225"/>
    <cellStyle name="常规 10 2 2 3" xfId="11"/>
    <cellStyle name="常规 10 2 2 3 2" xfId="16"/>
    <cellStyle name="常规 10 2 2 3 3" xfId="116"/>
    <cellStyle name="常规 10 2 2 4" xfId="228"/>
    <cellStyle name="常规 10 2 3" xfId="233"/>
    <cellStyle name="常规 10 2 3 2" xfId="234"/>
    <cellStyle name="常规 10 2 3 2 2" xfId="237"/>
    <cellStyle name="常规 10 2 3 2 3" xfId="238"/>
    <cellStyle name="常规 10 2 3 3" xfId="241"/>
    <cellStyle name="常规 10 2 3 4" xfId="243"/>
    <cellStyle name="常规 10 2 4" xfId="246"/>
    <cellStyle name="常规 10 2 4 2" xfId="249"/>
    <cellStyle name="常规 10 2 4 3" xfId="252"/>
    <cellStyle name="常规 10 2 5" xfId="110"/>
    <cellStyle name="常规 10 3" xfId="255"/>
    <cellStyle name="常规 10 3 2" xfId="258"/>
    <cellStyle name="常规 10 3 2 2" xfId="259"/>
    <cellStyle name="常规 10 3 2 3" xfId="120"/>
    <cellStyle name="常规 10 3 3" xfId="263"/>
    <cellStyle name="常规 10 3 4" xfId="264"/>
    <cellStyle name="常规 10 4" xfId="267"/>
    <cellStyle name="常规 10 4 2" xfId="268"/>
    <cellStyle name="常规 10 4 3" xfId="269"/>
    <cellStyle name="常规 10 5" xfId="176"/>
    <cellStyle name="常规 11" xfId="272"/>
    <cellStyle name="常规 11 2" xfId="274"/>
    <cellStyle name="常规 11 3" xfId="277"/>
    <cellStyle name="常规 11 3 2" xfId="279"/>
    <cellStyle name="常规 11 3 2 2" xfId="280"/>
    <cellStyle name="常规 11 3 2 2 2" xfId="282"/>
    <cellStyle name="常规 11 3 2 2 3" xfId="284"/>
    <cellStyle name="常规 11 3 2 3" xfId="286"/>
    <cellStyle name="常规 11 3 2 4" xfId="287"/>
    <cellStyle name="常规 11 3 2 5" xfId="33"/>
    <cellStyle name="常规 11 3 3" xfId="289"/>
    <cellStyle name="常规 11 3 3 2" xfId="290"/>
    <cellStyle name="常规 11 3 3 3" xfId="291"/>
    <cellStyle name="常规 11 3 4" xfId="292"/>
    <cellStyle name="常规 12" xfId="295"/>
    <cellStyle name="常规 13" xfId="296"/>
    <cellStyle name="常规 16" xfId="299"/>
    <cellStyle name="常规 16 2" xfId="190"/>
    <cellStyle name="常规 16 2 2" xfId="205"/>
    <cellStyle name="常规 16 2 2 2" xfId="208"/>
    <cellStyle name="常规 16 2 2 2 2" xfId="213"/>
    <cellStyle name="常规 16 2 2 2 3" xfId="13"/>
    <cellStyle name="常规 16 2 2 3" xfId="231"/>
    <cellStyle name="常规 16 2 2 4" xfId="244"/>
    <cellStyle name="常规 16 2 3" xfId="253"/>
    <cellStyle name="常规 16 2 3 2" xfId="256"/>
    <cellStyle name="常规 16 2 3 3" xfId="261"/>
    <cellStyle name="常规 16 2 4" xfId="265"/>
    <cellStyle name="常规 16 2 5" xfId="174"/>
    <cellStyle name="常规 16 3" xfId="270"/>
    <cellStyle name="常规 16 3 2" xfId="273"/>
    <cellStyle name="常规 16 3 2 2" xfId="300"/>
    <cellStyle name="常规 16 3 2 3" xfId="301"/>
    <cellStyle name="常规 16 3 3" xfId="275"/>
    <cellStyle name="常规 16 3 4" xfId="302"/>
    <cellStyle name="常规 16 4" xfId="293"/>
    <cellStyle name="常规 16 4 2" xfId="305"/>
    <cellStyle name="常规 16 4 3" xfId="306"/>
    <cellStyle name="常规 16 5" xfId="298"/>
    <cellStyle name="常规 16 6" xfId="309"/>
    <cellStyle name="常规 2" xfId="311"/>
    <cellStyle name="常规 2 10" xfId="313"/>
    <cellStyle name="常规 2 15" xfId="106"/>
    <cellStyle name="常规 2 15 2" xfId="314"/>
    <cellStyle name="常规 2 15 2 2" xfId="297"/>
    <cellStyle name="常规 2 15 2 2 2" xfId="315"/>
    <cellStyle name="常规 2 15 2 2 2 2" xfId="138"/>
    <cellStyle name="常规 2 15 2 3" xfId="308"/>
    <cellStyle name="常规 2 15 3" xfId="317"/>
    <cellStyle name="常规 2 15 3 2" xfId="319"/>
    <cellStyle name="常规 2 15 4" xfId="321"/>
    <cellStyle name="常规 2 2" xfId="322"/>
    <cellStyle name="常规 2 2 11" xfId="323"/>
    <cellStyle name="常规 2 2 11 2" xfId="325"/>
    <cellStyle name="常规 2 2 11 2 2" xfId="328"/>
    <cellStyle name="常规 2 2 11 2 2 2" xfId="50"/>
    <cellStyle name="常规 2 2 11 2 2 2 2" xfId="41"/>
    <cellStyle name="常规 2 2 11 2 2 2 3" xfId="331"/>
    <cellStyle name="常规 2 2 11 2 2 3" xfId="80"/>
    <cellStyle name="常规 2 2 11 2 2 4" xfId="333"/>
    <cellStyle name="常规 2 2 11 2 3" xfId="334"/>
    <cellStyle name="常规 2 2 11 2 3 2" xfId="87"/>
    <cellStyle name="常规 2 2 11 2 3 3" xfId="48"/>
    <cellStyle name="常规 2 2 11 2 4" xfId="335"/>
    <cellStyle name="常规 2 2 11 3" xfId="336"/>
    <cellStyle name="常规 2 2 11 3 2" xfId="337"/>
    <cellStyle name="常规 2 2 11 3 2 2" xfId="266"/>
    <cellStyle name="常规 2 2 11 3 2 3" xfId="175"/>
    <cellStyle name="常规 2 2 11 3 3" xfId="338"/>
    <cellStyle name="常规 2 2 11 3 4" xfId="339"/>
    <cellStyle name="常规 2 2 11 4" xfId="340"/>
    <cellStyle name="常规 2 2 11 4 2" xfId="341"/>
    <cellStyle name="常规 2 2 11 4 3" xfId="342"/>
    <cellStyle name="常规 2 2 11 5" xfId="343"/>
    <cellStyle name="常规 2 2 2" xfId="82"/>
    <cellStyle name="常规 2 2 2 2" xfId="85"/>
    <cellStyle name="常规 2 2 2 2 2" xfId="345"/>
    <cellStyle name="常规 2 2 2 2 2 2" xfId="346"/>
    <cellStyle name="常规 2 2 2 2 2 3" xfId="32"/>
    <cellStyle name="常规 2 2 2 2 3" xfId="160"/>
    <cellStyle name="常规 2 2 2 2 4" xfId="163"/>
    <cellStyle name="常规 2 2 2 3" xfId="88"/>
    <cellStyle name="常规 2 2 2 3 2" xfId="351"/>
    <cellStyle name="常规 2 2 2 3 3" xfId="353"/>
    <cellStyle name="常规 2 2 2 4" xfId="49"/>
    <cellStyle name="常规 2 2 3" xfId="90"/>
    <cellStyle name="常规 2 2 3 2" xfId="354"/>
    <cellStyle name="常规 2 2 3 2 2" xfId="356"/>
    <cellStyle name="常规 2 2 3 2 3" xfId="358"/>
    <cellStyle name="常规 2 2 3 3" xfId="359"/>
    <cellStyle name="常规 2 2 3 4" xfId="360"/>
    <cellStyle name="常规 2 2 4" xfId="1"/>
    <cellStyle name="常规 2 2 4 2" xfId="324"/>
    <cellStyle name="常规 2 2 4 3" xfId="361"/>
    <cellStyle name="常规 2 2 5" xfId="362"/>
    <cellStyle name="常规 2 3" xfId="247"/>
    <cellStyle name="常规 2 3 2" xfId="95"/>
    <cellStyle name="常规 2 3 2 2" xfId="276"/>
    <cellStyle name="常规 2 3 2 2 2" xfId="278"/>
    <cellStyle name="常规 2 3 2 2 3" xfId="288"/>
    <cellStyle name="常规 2 3 2 3" xfId="303"/>
    <cellStyle name="常规 2 3 2 4" xfId="363"/>
    <cellStyle name="常规 2 3 3" xfId="364"/>
    <cellStyle name="常规 2 3 3 2" xfId="307"/>
    <cellStyle name="常规 2 3 3 3" xfId="365"/>
    <cellStyle name="常规 2 3 4" xfId="366"/>
    <cellStyle name="常规 2 4" xfId="250"/>
    <cellStyle name="常规 2 4 2" xfId="367"/>
    <cellStyle name="常规 2 4 2 2" xfId="369"/>
    <cellStyle name="常规 2 4 2 2 2" xfId="370"/>
    <cellStyle name="常规 2 4 2 2 2 2" xfId="372"/>
    <cellStyle name="常规 2 4 2 2 2 3" xfId="373"/>
    <cellStyle name="常规 2 4 2 2 3" xfId="374"/>
    <cellStyle name="常规 2 4 2 2 4" xfId="375"/>
    <cellStyle name="常规 2 4 2 3" xfId="376"/>
    <cellStyle name="常规 2 4 2 3 2" xfId="377"/>
    <cellStyle name="常规 2 4 2 3 3" xfId="379"/>
    <cellStyle name="常规 2 4 2 4" xfId="68"/>
    <cellStyle name="常规 2 4 3" xfId="380"/>
    <cellStyle name="常规 2 4 3 2" xfId="381"/>
    <cellStyle name="常规 2 4 3 2 2" xfId="112"/>
    <cellStyle name="常规 2 4 3 2 3" xfId="382"/>
    <cellStyle name="常规 2 4 3 3" xfId="383"/>
    <cellStyle name="常规 2 4 3 4" xfId="74"/>
    <cellStyle name="常规 2 4 4" xfId="344"/>
    <cellStyle name="常规 2 4 4 2" xfId="348"/>
    <cellStyle name="常规 2 4 4 3" xfId="30"/>
    <cellStyle name="常规 2 4 5" xfId="158"/>
    <cellStyle name="常规 2 5" xfId="385"/>
    <cellStyle name="常规 2 5 2" xfId="386"/>
    <cellStyle name="常规 2 5 2 2" xfId="387"/>
    <cellStyle name="常规 2 5 2 2 2" xfId="388"/>
    <cellStyle name="常规 2 5 2 2 3" xfId="17"/>
    <cellStyle name="常规 2 5 2 3" xfId="389"/>
    <cellStyle name="常规 2 5 2 4" xfId="101"/>
    <cellStyle name="常规 2 5 3" xfId="390"/>
    <cellStyle name="常规 2 5 3 2" xfId="62"/>
    <cellStyle name="常规 2 5 3 3" xfId="63"/>
    <cellStyle name="常规 2 5 4" xfId="350"/>
    <cellStyle name="常规 2 6" xfId="391"/>
    <cellStyle name="常规 2 6 2" xfId="392"/>
    <cellStyle name="常规 2 6 2 2" xfId="393"/>
    <cellStyle name="常规 2 6 2 2 2" xfId="103"/>
    <cellStyle name="常规 2 6 2 2 3" xfId="394"/>
    <cellStyle name="常规 2 6 2 3" xfId="395"/>
    <cellStyle name="常规 2 6 2 4" xfId="397"/>
    <cellStyle name="常规 2 6 3" xfId="399"/>
    <cellStyle name="常规 2 6 3 2" xfId="400"/>
    <cellStyle name="常规 2 6 3 3" xfId="401"/>
    <cellStyle name="常规 2 6 4" xfId="402"/>
    <cellStyle name="常规 2 7" xfId="209"/>
    <cellStyle name="常规 2 7 2" xfId="214"/>
    <cellStyle name="常规 2 7 2 2" xfId="215"/>
    <cellStyle name="常规 2 7 2 3" xfId="221"/>
    <cellStyle name="常规 2 7 3" xfId="14"/>
    <cellStyle name="常规 2 7 4" xfId="230"/>
    <cellStyle name="常规 2 8" xfId="232"/>
    <cellStyle name="常规 2 8 2" xfId="236"/>
    <cellStyle name="常规 2 8 3" xfId="240"/>
    <cellStyle name="常规 2 9" xfId="245"/>
    <cellStyle name="常规 2 9 2" xfId="248"/>
    <cellStyle name="常规 2 9 3" xfId="251"/>
    <cellStyle name="常规 23" xfId="281"/>
    <cellStyle name="常规 23 2" xfId="283"/>
    <cellStyle name="常规 23 2 2" xfId="403"/>
    <cellStyle name="常规 23 2 2 2" xfId="404"/>
    <cellStyle name="常规 23 2 3" xfId="405"/>
    <cellStyle name="常规 23 3" xfId="285"/>
    <cellStyle name="常规 23 3 2" xfId="406"/>
    <cellStyle name="常规 23 4" xfId="407"/>
    <cellStyle name="常规 3" xfId="168"/>
    <cellStyle name="常规 3 2" xfId="396"/>
    <cellStyle name="常规 3 2 2" xfId="316"/>
    <cellStyle name="常规 3 2 2 2" xfId="318"/>
    <cellStyle name="常规 3 2 2 2 2" xfId="409"/>
    <cellStyle name="常规 3 2 2 2 2 2" xfId="132"/>
    <cellStyle name="常规 3 2 2 2 2 3" xfId="410"/>
    <cellStyle name="常规 3 2 2 2 3" xfId="349"/>
    <cellStyle name="常规 3 2 2 2 4" xfId="31"/>
    <cellStyle name="常规 3 2 2 3" xfId="411"/>
    <cellStyle name="常规 3 2 2 3 2" xfId="413"/>
    <cellStyle name="常规 3 2 2 3 3" xfId="414"/>
    <cellStyle name="常规 3 2 2 4" xfId="415"/>
    <cellStyle name="常规 3 2 3" xfId="320"/>
    <cellStyle name="常规 3 2 3 2" xfId="416"/>
    <cellStyle name="常规 3 2 3 2 2" xfId="93"/>
    <cellStyle name="常规 3 2 3 2 3" xfId="98"/>
    <cellStyle name="常规 3 2 3 3" xfId="417"/>
    <cellStyle name="常规 3 2 3 4" xfId="418"/>
    <cellStyle name="常规 3 2 4" xfId="419"/>
    <cellStyle name="常规 3 2 4 2" xfId="420"/>
    <cellStyle name="常规 3 2 4 3" xfId="421"/>
    <cellStyle name="常规 3 2 5" xfId="422"/>
    <cellStyle name="常规 3 3" xfId="398"/>
    <cellStyle name="常规 3 3 2" xfId="423"/>
    <cellStyle name="常规 3 3 2 2" xfId="424"/>
    <cellStyle name="常规 3 3 2 2 2" xfId="425"/>
    <cellStyle name="常规 3 3 2 2 3" xfId="426"/>
    <cellStyle name="常规 3 3 2 3" xfId="212"/>
    <cellStyle name="常规 3 3 2 4" xfId="12"/>
    <cellStyle name="常规 3 3 2 5" xfId="229"/>
    <cellStyle name="常规 3 3 3" xfId="427"/>
    <cellStyle name="常规 3 3 3 2" xfId="428"/>
    <cellStyle name="常规 3 3 3 3" xfId="235"/>
    <cellStyle name="常规 3 3 4" xfId="310"/>
    <cellStyle name="常规 3 4" xfId="429"/>
    <cellStyle name="常规 3 4 2" xfId="67"/>
    <cellStyle name="常规 3 4 2 2" xfId="430"/>
    <cellStyle name="常规 3 4 2 2 2" xfId="431"/>
    <cellStyle name="常规 3 4 2 2 3" xfId="326"/>
    <cellStyle name="常规 3 4 2 3" xfId="260"/>
    <cellStyle name="常规 3 4 2 4" xfId="121"/>
    <cellStyle name="常规 3 4 3" xfId="3"/>
    <cellStyle name="常规 3 4 3 2" xfId="55"/>
    <cellStyle name="常规 3 4 3 3" xfId="57"/>
    <cellStyle name="常规 3 4 4" xfId="355"/>
    <cellStyle name="常规 3 5" xfId="432"/>
    <cellStyle name="常规 3 5 2" xfId="434"/>
    <cellStyle name="常规 3 5 2 2" xfId="435"/>
    <cellStyle name="常规 3 5 2 2 2" xfId="436"/>
    <cellStyle name="常规 3 5 2 2 3" xfId="437"/>
    <cellStyle name="常规 3 5 2 3" xfId="438"/>
    <cellStyle name="常规 3 5 2 4" xfId="439"/>
    <cellStyle name="常规 3 5 3" xfId="440"/>
    <cellStyle name="常规 3 5 3 2" xfId="441"/>
    <cellStyle name="常规 3 5 3 3" xfId="442"/>
    <cellStyle name="常规 3 5 4" xfId="443"/>
    <cellStyle name="常规 3 6" xfId="444"/>
    <cellStyle name="常规 3 6 2" xfId="445"/>
    <cellStyle name="常规 3 6 2 2" xfId="447"/>
    <cellStyle name="常规 3 6 2 3" xfId="448"/>
    <cellStyle name="常规 3 6 3" xfId="9"/>
    <cellStyle name="常规 3 6 4" xfId="449"/>
    <cellStyle name="常规 3 7" xfId="257"/>
    <cellStyle name="常规 3 8" xfId="262"/>
    <cellStyle name="常规 4" xfId="170"/>
    <cellStyle name="常规 5" xfId="450"/>
    <cellStyle name="常规 5 2" xfId="21"/>
    <cellStyle name="常规 5 2 2" xfId="28"/>
    <cellStyle name="常规 5 2 2 2" xfId="148"/>
    <cellStyle name="常规 5 2 2 2 2" xfId="186"/>
    <cellStyle name="常规 5 2 2 2 3" xfId="371"/>
    <cellStyle name="常规 5 2 2 3" xfId="150"/>
    <cellStyle name="常规 5 2 2 4" xfId="152"/>
    <cellStyle name="常规 5 2 3" xfId="29"/>
    <cellStyle name="常规 5 2 3 2" xfId="164"/>
    <cellStyle name="常规 5 2 3 3" xfId="452"/>
    <cellStyle name="常规 5 2 4" xfId="19"/>
    <cellStyle name="常规 5 3" xfId="453"/>
    <cellStyle name="常规 5 3 2" xfId="454"/>
    <cellStyle name="常规 5 3 2 2" xfId="171"/>
    <cellStyle name="常规 5 3 2 3" xfId="451"/>
    <cellStyle name="常规 5 3 3" xfId="455"/>
    <cellStyle name="常规 5 3 4" xfId="456"/>
    <cellStyle name="常规 5 4" xfId="457"/>
    <cellStyle name="常规 5 4 2" xfId="458"/>
    <cellStyle name="常规 5 4 3" xfId="459"/>
    <cellStyle name="常规 5 5" xfId="460"/>
    <cellStyle name="常规 6" xfId="18"/>
    <cellStyle name="常规 6 2" xfId="461"/>
    <cellStyle name="常规 6 2 2" xfId="43"/>
    <cellStyle name="常规 6 2 2 2" xfId="462"/>
    <cellStyle name="常规 6 2 2 3" xfId="463"/>
    <cellStyle name="常规 6 2 3" xfId="40"/>
    <cellStyle name="常规 6 2 4" xfId="464"/>
    <cellStyle name="常规 6 3" xfId="465"/>
    <cellStyle name="常规 6 3 2" xfId="329"/>
    <cellStyle name="常规 6 3 3" xfId="466"/>
    <cellStyle name="常规 6 4" xfId="467"/>
    <cellStyle name="常规 7" xfId="196"/>
    <cellStyle name="常规 7 2" xfId="156"/>
    <cellStyle name="常规 7 2 2" xfId="159"/>
    <cellStyle name="常规 7 2 3" xfId="162"/>
    <cellStyle name="常规 7 3" xfId="8"/>
    <cellStyle name="常规 7 4" xfId="166"/>
    <cellStyle name="常规 8" xfId="198"/>
    <cellStyle name="常规 8 2" xfId="46"/>
    <cellStyle name="常规 8 2 2" xfId="357"/>
    <cellStyle name="常规 8 2 2 2" xfId="220"/>
    <cellStyle name="常规 8 2 2 2 2" xfId="468"/>
    <cellStyle name="常规 8 2 2 2 3" xfId="469"/>
    <cellStyle name="常规 8 2 2 3" xfId="223"/>
    <cellStyle name="常规 8 2 2 4" xfId="226"/>
    <cellStyle name="常规 8 2 3" xfId="470"/>
    <cellStyle name="常规 8 2 3 2" xfId="117"/>
    <cellStyle name="常规 8 2 3 3" xfId="25"/>
    <cellStyle name="常规 8 2 4" xfId="471"/>
    <cellStyle name="常规 8 2 5" xfId="147"/>
    <cellStyle name="常规 8 3" xfId="38"/>
    <cellStyle name="常规 8 3 2" xfId="472"/>
    <cellStyle name="常规 8 3 2 2" xfId="239"/>
    <cellStyle name="常规 8 3 2 3" xfId="473"/>
    <cellStyle name="常规 8 3 3" xfId="474"/>
    <cellStyle name="常规 8 3 4" xfId="475"/>
    <cellStyle name="常规 8 4" xfId="476"/>
    <cellStyle name="常规 8 4 2" xfId="477"/>
    <cellStyle name="常规 8 4 3" xfId="478"/>
    <cellStyle name="常规 8 5" xfId="479"/>
    <cellStyle name="常规 8 6" xfId="480"/>
    <cellStyle name="常规 9" xfId="200"/>
    <cellStyle name="常规 9 2" xfId="178"/>
    <cellStyle name="常规_2007年云南省向人大报送政府收支预算表格式编制过程表 2 2" xfId="481"/>
    <cellStyle name="好_4一般完成详表" xfId="482"/>
    <cellStyle name="好_4一般完成详表 2" xfId="483"/>
    <cellStyle name="好_4一般完成详表 2 2" xfId="484"/>
    <cellStyle name="好_4一般完成详表 2 2 2" xfId="125"/>
    <cellStyle name="好_4一般完成详表 2 2 3" xfId="127"/>
    <cellStyle name="好_4一般完成详表 2 3" xfId="408"/>
    <cellStyle name="好_4一般完成详表 2 4" xfId="347"/>
    <cellStyle name="好_4一般完成详表 3" xfId="485"/>
    <cellStyle name="好_4一般完成详表 3 2" xfId="486"/>
    <cellStyle name="好_4一般完成详表 3 3" xfId="412"/>
    <cellStyle name="好_4一般完成详表 4" xfId="368"/>
    <cellStyle name="好_5全市基金完成" xfId="487"/>
    <cellStyle name="好_5全市基金完成 2" xfId="384"/>
    <cellStyle name="好_5全市基金完成 2 2" xfId="183"/>
    <cellStyle name="好_5全市基金完成 2 2 2" xfId="26"/>
    <cellStyle name="好_5全市基金完成 2 2 3" xfId="27"/>
    <cellStyle name="好_5全市基金完成 2 3" xfId="488"/>
    <cellStyle name="好_5全市基金完成 2 4" xfId="489"/>
    <cellStyle name="好_5全市基金完成 3" xfId="75"/>
    <cellStyle name="好_5全市基金完成 3 2" xfId="77"/>
    <cellStyle name="好_5全市基金完成 3 3" xfId="51"/>
    <cellStyle name="好_5全市基金完成 4" xfId="83"/>
    <cellStyle name="千位分隔" xfId="5" builtinId="3"/>
    <cellStyle name="千位分隔 2" xfId="352"/>
    <cellStyle name="千位分隔 2 2" xfId="490"/>
    <cellStyle name="千位分隔 2 2 2" xfId="491"/>
    <cellStyle name="千位分隔 2 2 2 2" xfId="492"/>
    <cellStyle name="千位分隔 2 2 2 3" xfId="446"/>
    <cellStyle name="千位分隔 2 2 3" xfId="65"/>
    <cellStyle name="千位分隔 2 2 4" xfId="493"/>
    <cellStyle name="千位分隔 2 3" xfId="494"/>
    <cellStyle name="千位分隔 2 3 2" xfId="495"/>
    <cellStyle name="千位分隔 2 3 3" xfId="496"/>
    <cellStyle name="千位分隔 2 4" xfId="497"/>
    <cellStyle name="千位分隔 2 4 2" xfId="498"/>
    <cellStyle name="千位分隔 2 4 2 2" xfId="499"/>
    <cellStyle name="千位分隔 2 4 2 2 2" xfId="500"/>
    <cellStyle name="千位分隔 2 4 2 2 2 2" xfId="501"/>
    <cellStyle name="千位分隔 2 4 2 2 2 3" xfId="304"/>
    <cellStyle name="千位分隔 2 4 2 2 3" xfId="502"/>
    <cellStyle name="千位分隔 2 4 2 2 4" xfId="503"/>
    <cellStyle name="千位分隔 2 4 2 3" xfId="504"/>
    <cellStyle name="千位分隔 2 4 2 3 2" xfId="505"/>
    <cellStyle name="千位分隔 2 4 2 3 3" xfId="506"/>
    <cellStyle name="千位分隔 2 4 2 4" xfId="507"/>
    <cellStyle name="千位分隔 2 4 2 5" xfId="508"/>
    <cellStyle name="千位分隔 2 4 2 6" xfId="509"/>
    <cellStyle name="千位分隔 2 4 3" xfId="510"/>
    <cellStyle name="千位分隔 2 4 3 2" xfId="511"/>
    <cellStyle name="千位分隔 2 4 3 2 2" xfId="512"/>
    <cellStyle name="千位分隔 2 4 3 2 3" xfId="513"/>
    <cellStyle name="千位分隔 2 4 3 3" xfId="514"/>
    <cellStyle name="千位分隔 2 4 3 4" xfId="515"/>
    <cellStyle name="千位分隔 2 4 4" xfId="10"/>
    <cellStyle name="千位分隔 2 4 4 2" xfId="71"/>
    <cellStyle name="千位分隔 2 4 4 3" xfId="203"/>
    <cellStyle name="千位分隔 2 4 5" xfId="516"/>
    <cellStyle name="千位分隔 2 4 6" xfId="517"/>
    <cellStyle name="千位分隔 2 5" xfId="66"/>
    <cellStyle name="千位分隔 2 6" xfId="2"/>
    <cellStyle name="千位分隔 3" xfId="518"/>
    <cellStyle name="千位分隔 3 2" xfId="519"/>
    <cellStyle name="千位分隔 3 2 2" xfId="520"/>
    <cellStyle name="千位分隔 3 2 2 2" xfId="330"/>
    <cellStyle name="千位分隔 3 2 2 3" xfId="521"/>
    <cellStyle name="千位分隔 3 2 3" xfId="522"/>
    <cellStyle name="千位分隔 3 2 4" xfId="523"/>
    <cellStyle name="千位分隔 3 3" xfId="524"/>
    <cellStyle name="千位分隔 3 3 2" xfId="525"/>
    <cellStyle name="千位分隔 3 3 3" xfId="526"/>
    <cellStyle name="千位分隔 3 4" xfId="527"/>
    <cellStyle name="千位分隔 3 5" xfId="433"/>
    <cellStyle name="千位分隔 5" xfId="528"/>
    <cellStyle name="千位分隔 5 2" xfId="79"/>
    <cellStyle name="千位分隔 5 2 2" xfId="529"/>
    <cellStyle name="千位分隔 5 2 2 2" xfId="191"/>
    <cellStyle name="千位分隔 5 2 2 2 2" xfId="206"/>
    <cellStyle name="千位分隔 5 2 2 2 3" xfId="254"/>
    <cellStyle name="千位分隔 5 2 2 3" xfId="271"/>
    <cellStyle name="千位分隔 5 2 2 4" xfId="294"/>
    <cellStyle name="千位分隔 5 2 3" xfId="530"/>
    <cellStyle name="千位分隔 5 2 3 2" xfId="531"/>
    <cellStyle name="千位分隔 5 2 3 3" xfId="532"/>
    <cellStyle name="千位分隔 5 2 4" xfId="533"/>
    <cellStyle name="千位分隔 5 2 5" xfId="534"/>
    <cellStyle name="千位分隔 5 2 6" xfId="535"/>
    <cellStyle name="千位分隔 5 3" xfId="332"/>
    <cellStyle name="千位分隔 5 3 2" xfId="536"/>
    <cellStyle name="千位分隔 5 3 2 2" xfId="378"/>
    <cellStyle name="千位分隔 5 3 2 3" xfId="537"/>
    <cellStyle name="千位分隔 5 3 3" xfId="538"/>
    <cellStyle name="千位分隔 5 3 4" xfId="539"/>
    <cellStyle name="千位分隔 5 4" xfId="540"/>
    <cellStyle name="千位分隔 5 4 2" xfId="541"/>
    <cellStyle name="千位分隔 5 4 3" xfId="327"/>
    <cellStyle name="千位分隔 5 5" xfId="542"/>
    <cellStyle name="千位分隔 5 6" xfId="122"/>
    <cellStyle name="千位分隔 6" xfId="543"/>
    <cellStyle name="千位分隔 6 2" xfId="47"/>
    <cellStyle name="千位分隔 6 2 2" xfId="544"/>
    <cellStyle name="千位分隔 6 2 2 2" xfId="545"/>
    <cellStyle name="千位分隔 6 2 2 2 2" xfId="224"/>
    <cellStyle name="千位分隔 6 2 2 2 3" xfId="546"/>
    <cellStyle name="千位分隔 6 2 2 3" xfId="22"/>
    <cellStyle name="千位分隔 6 2 2 4" xfId="547"/>
    <cellStyle name="千位分隔 6 2 3" xfId="548"/>
    <cellStyle name="千位分隔 6 2 3 2" xfId="549"/>
    <cellStyle name="千位分隔 6 2 3 3" xfId="550"/>
    <cellStyle name="千位分隔 6 2 4" xfId="551"/>
    <cellStyle name="千位分隔 6 2 5" xfId="552"/>
    <cellStyle name="千位分隔 6 3" xfId="39"/>
    <cellStyle name="千位分隔 6 3 2" xfId="227"/>
    <cellStyle name="千位分隔 6 3 2 2" xfId="553"/>
    <cellStyle name="千位分隔 6 3 2 3" xfId="554"/>
    <cellStyle name="千位分隔 6 3 3" xfId="555"/>
    <cellStyle name="千位分隔 6 3 4" xfId="556"/>
    <cellStyle name="千位分隔 6 4" xfId="56"/>
    <cellStyle name="千位分隔 6 4 2" xfId="242"/>
    <cellStyle name="千位分隔 6 4 3" xfId="312"/>
    <cellStyle name="千位分隔 6 5" xfId="58"/>
    <cellStyle name="千位分隔 6 6" xfId="61"/>
  </cellStyles>
  <dxfs count="0"/>
  <tableStyles count="0" defaultTableStyle="TableStyleMedium9" defaultPivotStyle="PivotStyleLight16"/>
  <colors>
    <mruColors>
      <color rgb="FFFFFF00"/>
      <color rgb="FFFF0000"/>
      <color rgb="FFEBF1DE"/>
      <color rgb="FFFFFFFF"/>
      <color rgb="FFDAEEF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9"/>
  <sheetViews>
    <sheetView showZeros="0" tabSelected="1" workbookViewId="0">
      <selection activeCell="C9" sqref="C9:C21"/>
    </sheetView>
  </sheetViews>
  <sheetFormatPr defaultColWidth="9" defaultRowHeight="15.6"/>
  <cols>
    <col min="1" max="1" width="26.3984375" style="407"/>
    <col min="2" max="3" width="9.19921875" style="408" customWidth="1"/>
    <col min="4" max="4" width="6.09765625" style="409" customWidth="1"/>
    <col min="5" max="5" width="20.69921875" style="410"/>
    <col min="6" max="7" width="9" style="410" customWidth="1"/>
    <col min="8" max="8" width="6.69921875" style="409" customWidth="1"/>
    <col min="9" max="16384" width="9" style="407"/>
  </cols>
  <sheetData>
    <row r="1" spans="1:8" ht="24">
      <c r="A1" s="431" t="s">
        <v>0</v>
      </c>
      <c r="B1" s="431"/>
      <c r="C1" s="431"/>
      <c r="D1" s="431"/>
      <c r="E1" s="431"/>
      <c r="F1" s="431"/>
      <c r="G1" s="431"/>
      <c r="H1" s="431"/>
    </row>
    <row r="2" spans="1:8" ht="25.5" customHeight="1">
      <c r="A2" s="153" t="s">
        <v>1</v>
      </c>
      <c r="B2" s="411"/>
      <c r="C2" s="411"/>
      <c r="D2" s="412"/>
      <c r="E2" s="413"/>
      <c r="F2" s="432" t="s">
        <v>2</v>
      </c>
      <c r="G2" s="432"/>
      <c r="H2" s="432"/>
    </row>
    <row r="3" spans="1:8" s="405" customFormat="1" ht="19.95" customHeight="1">
      <c r="A3" s="433" t="s">
        <v>3</v>
      </c>
      <c r="B3" s="433"/>
      <c r="C3" s="433"/>
      <c r="D3" s="433"/>
      <c r="E3" s="433" t="s">
        <v>4</v>
      </c>
      <c r="F3" s="433"/>
      <c r="G3" s="433"/>
      <c r="H3" s="433"/>
    </row>
    <row r="4" spans="1:8" s="406" customFormat="1" ht="27" customHeight="1">
      <c r="A4" s="415" t="s">
        <v>5</v>
      </c>
      <c r="B4" s="416" t="s">
        <v>6</v>
      </c>
      <c r="C4" s="416" t="s">
        <v>7</v>
      </c>
      <c r="D4" s="417" t="s">
        <v>8</v>
      </c>
      <c r="E4" s="415" t="s">
        <v>5</v>
      </c>
      <c r="F4" s="416" t="s">
        <v>6</v>
      </c>
      <c r="G4" s="416" t="s">
        <v>7</v>
      </c>
      <c r="H4" s="417" t="s">
        <v>8</v>
      </c>
    </row>
    <row r="5" spans="1:8" s="405" customFormat="1" ht="19.95" customHeight="1">
      <c r="A5" s="418" t="s">
        <v>9</v>
      </c>
      <c r="B5" s="419">
        <f>SUM(B6:B21)</f>
        <v>40111</v>
      </c>
      <c r="C5" s="419">
        <f>SUM(C6:C21)</f>
        <v>34444</v>
      </c>
      <c r="D5" s="420">
        <f t="shared" ref="D5:D45" si="0">IFERROR((C5/B5-1),"")</f>
        <v>-0.14128293984193863</v>
      </c>
      <c r="E5" s="275" t="s">
        <v>10</v>
      </c>
      <c r="F5" s="421">
        <v>13122</v>
      </c>
      <c r="G5" s="421">
        <v>23077</v>
      </c>
      <c r="H5" s="420">
        <f t="shared" ref="H5:H45" si="1">IFERROR((G5/F5-1),"")</f>
        <v>0.75864959609815585</v>
      </c>
    </row>
    <row r="6" spans="1:8" s="405" customFormat="1" ht="19.95" customHeight="1">
      <c r="A6" s="275" t="s">
        <v>11</v>
      </c>
      <c r="B6" s="422">
        <v>19372</v>
      </c>
      <c r="C6" s="423">
        <v>17882</v>
      </c>
      <c r="D6" s="420">
        <f t="shared" si="0"/>
        <v>-7.6915135246747868E-2</v>
      </c>
      <c r="E6" s="275" t="s">
        <v>12</v>
      </c>
      <c r="F6" s="421"/>
      <c r="G6" s="421"/>
      <c r="H6" s="420" t="str">
        <f t="shared" si="1"/>
        <v/>
      </c>
    </row>
    <row r="7" spans="1:8" s="405" customFormat="1" ht="19.95" customHeight="1">
      <c r="A7" s="275" t="s">
        <v>13</v>
      </c>
      <c r="B7" s="422">
        <v>1409</v>
      </c>
      <c r="C7" s="423">
        <v>1489</v>
      </c>
      <c r="D7" s="420">
        <f t="shared" si="0"/>
        <v>5.6777856635912061E-2</v>
      </c>
      <c r="E7" s="275" t="s">
        <v>14</v>
      </c>
      <c r="F7" s="421">
        <v>120</v>
      </c>
      <c r="G7" s="421">
        <v>132</v>
      </c>
      <c r="H7" s="420">
        <f t="shared" si="1"/>
        <v>0.10000000000000009</v>
      </c>
    </row>
    <row r="8" spans="1:8" s="405" customFormat="1" ht="19.95" customHeight="1">
      <c r="A8" s="275" t="s">
        <v>15</v>
      </c>
      <c r="B8" s="423"/>
      <c r="C8" s="423"/>
      <c r="D8" s="420" t="str">
        <f t="shared" si="0"/>
        <v/>
      </c>
      <c r="E8" s="275" t="s">
        <v>16</v>
      </c>
      <c r="F8" s="421">
        <v>6621</v>
      </c>
      <c r="G8" s="421">
        <v>8600</v>
      </c>
      <c r="H8" s="420">
        <f t="shared" si="1"/>
        <v>0.29889744751548109</v>
      </c>
    </row>
    <row r="9" spans="1:8" s="405" customFormat="1" ht="19.95" customHeight="1">
      <c r="A9" s="275" t="s">
        <v>17</v>
      </c>
      <c r="B9" s="424">
        <v>462</v>
      </c>
      <c r="C9" s="423">
        <v>608</v>
      </c>
      <c r="D9" s="420">
        <f t="shared" si="0"/>
        <v>0.31601731601731609</v>
      </c>
      <c r="E9" s="275" t="s">
        <v>18</v>
      </c>
      <c r="F9" s="421">
        <v>27779</v>
      </c>
      <c r="G9" s="421">
        <v>27835</v>
      </c>
      <c r="H9" s="420">
        <f t="shared" si="1"/>
        <v>2.0159112999027506E-3</v>
      </c>
    </row>
    <row r="10" spans="1:8" s="405" customFormat="1" ht="19.95" customHeight="1">
      <c r="A10" s="275" t="s">
        <v>19</v>
      </c>
      <c r="B10" s="422">
        <v>1587</v>
      </c>
      <c r="C10" s="423">
        <v>1549</v>
      </c>
      <c r="D10" s="420">
        <f t="shared" si="0"/>
        <v>-2.3944549464398279E-2</v>
      </c>
      <c r="E10" s="275" t="s">
        <v>20</v>
      </c>
      <c r="F10" s="421">
        <v>666</v>
      </c>
      <c r="G10" s="421">
        <v>679</v>
      </c>
      <c r="H10" s="420">
        <f t="shared" si="1"/>
        <v>1.9519519519519468E-2</v>
      </c>
    </row>
    <row r="11" spans="1:8" s="405" customFormat="1" ht="19.95" customHeight="1">
      <c r="A11" s="275" t="s">
        <v>21</v>
      </c>
      <c r="B11" s="422">
        <v>1733</v>
      </c>
      <c r="C11" s="423">
        <v>1720</v>
      </c>
      <c r="D11" s="420">
        <f t="shared" si="0"/>
        <v>-7.5014425851125388E-3</v>
      </c>
      <c r="E11" s="275" t="s">
        <v>22</v>
      </c>
      <c r="F11" s="421">
        <v>1202</v>
      </c>
      <c r="G11" s="421">
        <v>953</v>
      </c>
      <c r="H11" s="420">
        <f t="shared" si="1"/>
        <v>-0.20715474209650586</v>
      </c>
    </row>
    <row r="12" spans="1:8" s="405" customFormat="1" ht="19.95" customHeight="1">
      <c r="A12" s="275" t="s">
        <v>23</v>
      </c>
      <c r="B12" s="422">
        <v>2596</v>
      </c>
      <c r="C12" s="423">
        <v>2428</v>
      </c>
      <c r="D12" s="420">
        <f t="shared" si="0"/>
        <v>-6.4714946070878243E-2</v>
      </c>
      <c r="E12" s="275" t="s">
        <v>24</v>
      </c>
      <c r="F12" s="421">
        <v>30086</v>
      </c>
      <c r="G12" s="421">
        <v>28700</v>
      </c>
      <c r="H12" s="420">
        <f t="shared" si="1"/>
        <v>-4.6067938576081935E-2</v>
      </c>
    </row>
    <row r="13" spans="1:8" s="405" customFormat="1" ht="19.95" customHeight="1">
      <c r="A13" s="275" t="s">
        <v>25</v>
      </c>
      <c r="B13" s="423">
        <v>1145</v>
      </c>
      <c r="C13" s="423">
        <v>748</v>
      </c>
      <c r="D13" s="420">
        <f t="shared" si="0"/>
        <v>-0.34672489082969438</v>
      </c>
      <c r="E13" s="275" t="s">
        <v>26</v>
      </c>
      <c r="F13" s="421">
        <v>13323</v>
      </c>
      <c r="G13" s="421">
        <v>14576</v>
      </c>
      <c r="H13" s="420">
        <f t="shared" si="1"/>
        <v>9.4047887112512107E-2</v>
      </c>
    </row>
    <row r="14" spans="1:8" s="405" customFormat="1" ht="19.95" customHeight="1">
      <c r="A14" s="275" t="s">
        <v>27</v>
      </c>
      <c r="B14" s="422">
        <v>2453</v>
      </c>
      <c r="C14" s="423">
        <v>2108</v>
      </c>
      <c r="D14" s="420">
        <f t="shared" si="0"/>
        <v>-0.14064410925397475</v>
      </c>
      <c r="E14" s="275" t="s">
        <v>28</v>
      </c>
      <c r="F14" s="421">
        <v>1442</v>
      </c>
      <c r="G14" s="421">
        <v>221</v>
      </c>
      <c r="H14" s="420">
        <f t="shared" si="1"/>
        <v>-0.84674063800277399</v>
      </c>
    </row>
    <row r="15" spans="1:8" s="405" customFormat="1" ht="19.95" customHeight="1">
      <c r="A15" s="275" t="s">
        <v>29</v>
      </c>
      <c r="B15" s="424">
        <v>795</v>
      </c>
      <c r="C15" s="423">
        <v>618</v>
      </c>
      <c r="D15" s="420">
        <f t="shared" si="0"/>
        <v>-0.22264150943396221</v>
      </c>
      <c r="E15" s="275" t="s">
        <v>30</v>
      </c>
      <c r="F15" s="421">
        <v>2437</v>
      </c>
      <c r="G15" s="421">
        <v>13826</v>
      </c>
      <c r="H15" s="420">
        <f t="shared" si="1"/>
        <v>4.6733688961838329</v>
      </c>
    </row>
    <row r="16" spans="1:8" s="405" customFormat="1" ht="19.95" customHeight="1">
      <c r="A16" s="275" t="s">
        <v>31</v>
      </c>
      <c r="B16" s="424">
        <v>805</v>
      </c>
      <c r="C16" s="423">
        <v>722</v>
      </c>
      <c r="D16" s="420">
        <f t="shared" si="0"/>
        <v>-0.10310559006211184</v>
      </c>
      <c r="E16" s="275" t="s">
        <v>32</v>
      </c>
      <c r="F16" s="421">
        <v>15481</v>
      </c>
      <c r="G16" s="421">
        <v>14406</v>
      </c>
      <c r="H16" s="420">
        <f t="shared" si="1"/>
        <v>-6.9439958659001322E-2</v>
      </c>
    </row>
    <row r="17" spans="1:8" s="405" customFormat="1" ht="19.95" customHeight="1">
      <c r="A17" s="275" t="s">
        <v>33</v>
      </c>
      <c r="B17" s="422">
        <v>3272</v>
      </c>
      <c r="C17" s="423">
        <v>1175</v>
      </c>
      <c r="D17" s="420">
        <f t="shared" si="0"/>
        <v>-0.6408924205378973</v>
      </c>
      <c r="E17" s="275" t="s">
        <v>34</v>
      </c>
      <c r="F17" s="421">
        <v>1303</v>
      </c>
      <c r="G17" s="421">
        <v>935</v>
      </c>
      <c r="H17" s="420">
        <f t="shared" si="1"/>
        <v>-0.28242517267843437</v>
      </c>
    </row>
    <row r="18" spans="1:8" s="405" customFormat="1" ht="19.95" customHeight="1">
      <c r="A18" s="275" t="s">
        <v>35</v>
      </c>
      <c r="B18" s="422">
        <v>1777</v>
      </c>
      <c r="C18" s="423">
        <v>878</v>
      </c>
      <c r="D18" s="420">
        <f t="shared" si="0"/>
        <v>-0.505908835115363</v>
      </c>
      <c r="E18" s="425" t="s">
        <v>36</v>
      </c>
      <c r="F18" s="421">
        <v>54</v>
      </c>
      <c r="G18" s="421">
        <v>9841</v>
      </c>
      <c r="H18" s="420">
        <f t="shared" si="1"/>
        <v>181.24074074074073</v>
      </c>
    </row>
    <row r="19" spans="1:8" s="405" customFormat="1" ht="19.95" customHeight="1">
      <c r="A19" s="275" t="s">
        <v>37</v>
      </c>
      <c r="B19" s="422">
        <v>2257</v>
      </c>
      <c r="C19" s="423">
        <v>2096</v>
      </c>
      <c r="D19" s="420">
        <f t="shared" si="0"/>
        <v>-7.1333628710677943E-2</v>
      </c>
      <c r="E19" s="275" t="s">
        <v>38</v>
      </c>
      <c r="F19" s="421">
        <v>377</v>
      </c>
      <c r="G19" s="421">
        <v>433</v>
      </c>
      <c r="H19" s="420">
        <f t="shared" si="1"/>
        <v>0.14854111405835546</v>
      </c>
    </row>
    <row r="20" spans="1:8" s="405" customFormat="1" ht="19.95" customHeight="1">
      <c r="A20" s="275" t="s">
        <v>39</v>
      </c>
      <c r="B20" s="424">
        <v>446</v>
      </c>
      <c r="C20" s="423">
        <v>423</v>
      </c>
      <c r="D20" s="420">
        <f t="shared" si="0"/>
        <v>-5.1569506726457437E-2</v>
      </c>
      <c r="E20" s="275" t="s">
        <v>40</v>
      </c>
      <c r="F20" s="421"/>
      <c r="G20" s="421"/>
      <c r="H20" s="420" t="str">
        <f t="shared" si="1"/>
        <v/>
      </c>
    </row>
    <row r="21" spans="1:8" s="405" customFormat="1" ht="19.95" customHeight="1">
      <c r="A21" s="275" t="s">
        <v>41</v>
      </c>
      <c r="B21" s="424">
        <v>2</v>
      </c>
      <c r="C21" s="423"/>
      <c r="D21" s="420">
        <f t="shared" si="0"/>
        <v>-1</v>
      </c>
      <c r="E21" s="275" t="s">
        <v>42</v>
      </c>
      <c r="F21" s="421">
        <v>938</v>
      </c>
      <c r="G21" s="421">
        <v>1256</v>
      </c>
      <c r="H21" s="420">
        <f t="shared" si="1"/>
        <v>0.33901918976545842</v>
      </c>
    </row>
    <row r="22" spans="1:8" s="405" customFormat="1" ht="19.95" customHeight="1">
      <c r="A22" s="418" t="s">
        <v>43</v>
      </c>
      <c r="B22" s="419">
        <f>SUM(B23:B30)</f>
        <v>15904</v>
      </c>
      <c r="C22" s="419">
        <f>SUM(C23:C30)</f>
        <v>11550</v>
      </c>
      <c r="D22" s="420">
        <f t="shared" si="0"/>
        <v>-0.27376760563380287</v>
      </c>
      <c r="E22" s="275" t="s">
        <v>44</v>
      </c>
      <c r="F22" s="421">
        <v>7032</v>
      </c>
      <c r="G22" s="421">
        <v>6465</v>
      </c>
      <c r="H22" s="420">
        <f t="shared" si="1"/>
        <v>-8.0631399317406149E-2</v>
      </c>
    </row>
    <row r="23" spans="1:8" s="405" customFormat="1" ht="19.95" customHeight="1">
      <c r="A23" s="275" t="s">
        <v>45</v>
      </c>
      <c r="B23" s="422">
        <v>3403</v>
      </c>
      <c r="C23" s="423">
        <v>2337</v>
      </c>
      <c r="D23" s="420">
        <f t="shared" si="0"/>
        <v>-0.31325301204819278</v>
      </c>
      <c r="E23" s="275" t="s">
        <v>46</v>
      </c>
      <c r="F23" s="421">
        <v>165</v>
      </c>
      <c r="G23" s="421">
        <v>110</v>
      </c>
      <c r="H23" s="420">
        <f t="shared" si="1"/>
        <v>-0.33333333333333337</v>
      </c>
    </row>
    <row r="24" spans="1:8" s="405" customFormat="1" ht="19.95" customHeight="1">
      <c r="A24" s="275" t="s">
        <v>47</v>
      </c>
      <c r="B24" s="422">
        <v>1739</v>
      </c>
      <c r="C24" s="423">
        <v>1684</v>
      </c>
      <c r="D24" s="420">
        <f t="shared" si="0"/>
        <v>-3.1627372052904001E-2</v>
      </c>
      <c r="E24" s="275" t="s">
        <v>48</v>
      </c>
      <c r="F24" s="421">
        <v>1041</v>
      </c>
      <c r="G24" s="421">
        <v>1590</v>
      </c>
      <c r="H24" s="420">
        <f t="shared" si="1"/>
        <v>0.52737752161383278</v>
      </c>
    </row>
    <row r="25" spans="1:8" s="405" customFormat="1" ht="19.95" customHeight="1">
      <c r="A25" s="275" t="s">
        <v>49</v>
      </c>
      <c r="B25" s="422">
        <v>3058</v>
      </c>
      <c r="C25" s="423">
        <v>2226</v>
      </c>
      <c r="D25" s="420">
        <f t="shared" si="0"/>
        <v>-0.27207325049051667</v>
      </c>
      <c r="E25" s="275" t="s">
        <v>50</v>
      </c>
      <c r="F25" s="421"/>
      <c r="G25" s="421"/>
      <c r="H25" s="420" t="str">
        <f t="shared" si="1"/>
        <v/>
      </c>
    </row>
    <row r="26" spans="1:8" s="405" customFormat="1" ht="19.95" customHeight="1">
      <c r="A26" s="275" t="s">
        <v>51</v>
      </c>
      <c r="B26" s="423"/>
      <c r="C26" s="423"/>
      <c r="D26" s="420" t="str">
        <f t="shared" si="0"/>
        <v/>
      </c>
      <c r="E26" s="425" t="s">
        <v>52</v>
      </c>
      <c r="F26" s="421">
        <v>135</v>
      </c>
      <c r="G26" s="421">
        <v>134</v>
      </c>
      <c r="H26" s="420">
        <f t="shared" si="1"/>
        <v>-7.4074074074074181E-3</v>
      </c>
    </row>
    <row r="27" spans="1:8" s="405" customFormat="1" ht="19.95" customHeight="1">
      <c r="A27" s="425" t="s">
        <v>53</v>
      </c>
      <c r="B27" s="422">
        <v>5977</v>
      </c>
      <c r="C27" s="423">
        <v>3906</v>
      </c>
      <c r="D27" s="420">
        <f t="shared" si="0"/>
        <v>-0.34649489710557135</v>
      </c>
      <c r="E27" s="425" t="s">
        <v>54</v>
      </c>
      <c r="F27" s="421"/>
      <c r="G27" s="421">
        <v>4</v>
      </c>
      <c r="H27" s="420" t="str">
        <f t="shared" si="1"/>
        <v/>
      </c>
    </row>
    <row r="28" spans="1:8" s="405" customFormat="1" ht="19.95" customHeight="1">
      <c r="A28" s="425" t="s">
        <v>55</v>
      </c>
      <c r="B28" s="424">
        <v>-15</v>
      </c>
      <c r="C28" s="423"/>
      <c r="D28" s="420">
        <f t="shared" si="0"/>
        <v>-1</v>
      </c>
      <c r="E28" s="426"/>
      <c r="F28" s="426"/>
      <c r="G28" s="426"/>
      <c r="H28" s="420" t="str">
        <f t="shared" si="1"/>
        <v/>
      </c>
    </row>
    <row r="29" spans="1:8" s="405" customFormat="1" ht="19.95" customHeight="1">
      <c r="A29" s="275" t="s">
        <v>56</v>
      </c>
      <c r="B29" s="422">
        <v>1501</v>
      </c>
      <c r="C29" s="423">
        <v>1062</v>
      </c>
      <c r="D29" s="420">
        <f t="shared" si="0"/>
        <v>-0.29247168554297132</v>
      </c>
      <c r="E29" s="415"/>
      <c r="F29" s="421"/>
      <c r="G29" s="421"/>
      <c r="H29" s="420" t="str">
        <f t="shared" si="1"/>
        <v/>
      </c>
    </row>
    <row r="30" spans="1:8" s="405" customFormat="1" ht="19.95" customHeight="1">
      <c r="A30" s="275" t="s">
        <v>57</v>
      </c>
      <c r="B30" s="424">
        <v>241</v>
      </c>
      <c r="C30" s="423">
        <v>335</v>
      </c>
      <c r="D30" s="420">
        <f t="shared" si="0"/>
        <v>0.39004149377593356</v>
      </c>
      <c r="E30" s="414"/>
      <c r="F30" s="421"/>
      <c r="G30" s="421"/>
      <c r="H30" s="420" t="str">
        <f t="shared" si="1"/>
        <v/>
      </c>
    </row>
    <row r="31" spans="1:8" s="405" customFormat="1" ht="19.95" customHeight="1">
      <c r="A31" s="414" t="s">
        <v>58</v>
      </c>
      <c r="B31" s="427">
        <f>SUM(B5,B22)</f>
        <v>56015</v>
      </c>
      <c r="C31" s="427">
        <f>SUM(C5,C22)</f>
        <v>45994</v>
      </c>
      <c r="D31" s="420">
        <f t="shared" si="0"/>
        <v>-0.17889850932785856</v>
      </c>
      <c r="E31" s="414" t="s">
        <v>59</v>
      </c>
      <c r="F31" s="421">
        <f>SUM(F5:F30)</f>
        <v>123324</v>
      </c>
      <c r="G31" s="421">
        <f>SUM(G5:G30)</f>
        <v>153773</v>
      </c>
      <c r="H31" s="420">
        <f t="shared" si="1"/>
        <v>0.24690246829489793</v>
      </c>
    </row>
    <row r="32" spans="1:8" s="405" customFormat="1" ht="19.95" customHeight="1">
      <c r="A32" s="418" t="s">
        <v>60</v>
      </c>
      <c r="B32" s="428">
        <f>SUM(B33:B38,B43,B41)</f>
        <v>100368</v>
      </c>
      <c r="C32" s="428">
        <f>SUM(C33:C38,C41,C43)</f>
        <v>135218</v>
      </c>
      <c r="D32" s="420">
        <f t="shared" si="0"/>
        <v>0.34722222222222232</v>
      </c>
      <c r="E32" s="418" t="s">
        <v>61</v>
      </c>
      <c r="F32" s="421">
        <f>SUM(F33:F37)</f>
        <v>32844</v>
      </c>
      <c r="G32" s="421">
        <f>SUM(G33:G37,G41)</f>
        <v>23716</v>
      </c>
      <c r="H32" s="420">
        <f t="shared" si="1"/>
        <v>-0.277919863597613</v>
      </c>
    </row>
    <row r="33" spans="1:8" s="405" customFormat="1" ht="19.95" customHeight="1">
      <c r="A33" s="275" t="s">
        <v>62</v>
      </c>
      <c r="B33" s="422">
        <v>5693</v>
      </c>
      <c r="C33" s="421">
        <v>5693</v>
      </c>
      <c r="D33" s="420">
        <f t="shared" si="0"/>
        <v>0</v>
      </c>
      <c r="E33" s="275" t="s">
        <v>63</v>
      </c>
      <c r="F33" s="421">
        <v>22602</v>
      </c>
      <c r="G33" s="421">
        <v>17977</v>
      </c>
      <c r="H33" s="420">
        <f t="shared" si="1"/>
        <v>-0.20462790903459871</v>
      </c>
    </row>
    <row r="34" spans="1:8" s="405" customFormat="1" ht="19.95" customHeight="1">
      <c r="A34" s="275" t="s">
        <v>64</v>
      </c>
      <c r="B34" s="422">
        <v>62807</v>
      </c>
      <c r="C34" s="421">
        <f>69415+83</f>
        <v>69498</v>
      </c>
      <c r="D34" s="420">
        <f t="shared" si="0"/>
        <v>0.1065327113219865</v>
      </c>
      <c r="E34" s="275" t="s">
        <v>65</v>
      </c>
      <c r="F34" s="421">
        <v>3285</v>
      </c>
      <c r="G34" s="421">
        <v>606</v>
      </c>
      <c r="H34" s="420">
        <f t="shared" si="1"/>
        <v>-0.81552511415525109</v>
      </c>
    </row>
    <row r="35" spans="1:8" s="405" customFormat="1" ht="19.95" customHeight="1">
      <c r="A35" s="275" t="s">
        <v>66</v>
      </c>
      <c r="B35" s="422">
        <v>12245</v>
      </c>
      <c r="C35" s="421">
        <v>16957</v>
      </c>
      <c r="D35" s="420">
        <f t="shared" si="0"/>
        <v>0.38481012658227853</v>
      </c>
      <c r="E35" s="275" t="s">
        <v>67</v>
      </c>
      <c r="F35" s="421">
        <v>4042</v>
      </c>
      <c r="G35" s="421">
        <v>3907</v>
      </c>
      <c r="H35" s="420">
        <f t="shared" si="1"/>
        <v>-3.3399307273626944E-2</v>
      </c>
    </row>
    <row r="36" spans="1:8" s="405" customFormat="1" ht="19.95" customHeight="1">
      <c r="A36" s="275" t="s">
        <v>68</v>
      </c>
      <c r="B36" s="422">
        <v>17002</v>
      </c>
      <c r="C36" s="421">
        <v>4042</v>
      </c>
      <c r="D36" s="420">
        <f t="shared" si="0"/>
        <v>-0.76226326314551229</v>
      </c>
      <c r="E36" s="275" t="s">
        <v>69</v>
      </c>
      <c r="F36" s="421">
        <v>2915</v>
      </c>
      <c r="G36" s="421">
        <f>1088+83</f>
        <v>1171</v>
      </c>
      <c r="H36" s="420">
        <f t="shared" si="1"/>
        <v>-0.59828473413379069</v>
      </c>
    </row>
    <row r="37" spans="1:8" s="405" customFormat="1" ht="19.95" customHeight="1">
      <c r="A37" s="275" t="s">
        <v>70</v>
      </c>
      <c r="B37" s="421"/>
      <c r="C37" s="421">
        <v>29166</v>
      </c>
      <c r="D37" s="420" t="str">
        <f t="shared" si="0"/>
        <v/>
      </c>
      <c r="E37" s="426" t="s">
        <v>71</v>
      </c>
      <c r="F37" s="426"/>
      <c r="G37" s="426"/>
      <c r="H37" s="420" t="str">
        <f t="shared" si="1"/>
        <v/>
      </c>
    </row>
    <row r="38" spans="1:8" s="405" customFormat="1" ht="19.95" customHeight="1">
      <c r="A38" s="275" t="s">
        <v>72</v>
      </c>
      <c r="B38" s="421"/>
      <c r="C38" s="421">
        <v>3653</v>
      </c>
      <c r="D38" s="420" t="str">
        <f t="shared" si="0"/>
        <v/>
      </c>
      <c r="E38" s="415" t="s">
        <v>73</v>
      </c>
      <c r="F38" s="421"/>
      <c r="G38" s="421">
        <f>G39+G40</f>
        <v>3723</v>
      </c>
      <c r="H38" s="420" t="str">
        <f t="shared" si="1"/>
        <v/>
      </c>
    </row>
    <row r="39" spans="1:8" s="405" customFormat="1" ht="19.95" customHeight="1">
      <c r="A39" s="275" t="s">
        <v>74</v>
      </c>
      <c r="B39" s="421"/>
      <c r="C39" s="421"/>
      <c r="D39" s="420" t="str">
        <f t="shared" si="0"/>
        <v/>
      </c>
      <c r="E39" s="275" t="s">
        <v>75</v>
      </c>
      <c r="F39" s="421"/>
      <c r="G39" s="421">
        <v>3723</v>
      </c>
      <c r="H39" s="420" t="str">
        <f t="shared" si="1"/>
        <v/>
      </c>
    </row>
    <row r="40" spans="1:8" s="405" customFormat="1" ht="19.95" customHeight="1">
      <c r="A40" s="275" t="s">
        <v>76</v>
      </c>
      <c r="B40" s="421"/>
      <c r="C40" s="421"/>
      <c r="D40" s="420" t="str">
        <f t="shared" si="0"/>
        <v/>
      </c>
      <c r="E40" s="275" t="s">
        <v>77</v>
      </c>
      <c r="F40" s="421"/>
      <c r="G40" s="421"/>
      <c r="H40" s="420" t="str">
        <f t="shared" si="1"/>
        <v/>
      </c>
    </row>
    <row r="41" spans="1:8" s="405" customFormat="1" ht="19.95" customHeight="1">
      <c r="A41" s="276" t="s">
        <v>78</v>
      </c>
      <c r="B41" s="421">
        <f>B42</f>
        <v>2557</v>
      </c>
      <c r="C41" s="421">
        <f>C42</f>
        <v>3294</v>
      </c>
      <c r="D41" s="420">
        <f t="shared" si="0"/>
        <v>0.28822839264763389</v>
      </c>
      <c r="E41" s="418" t="s">
        <v>79</v>
      </c>
      <c r="F41" s="421">
        <f>F42</f>
        <v>215</v>
      </c>
      <c r="G41" s="421">
        <f>SUM(G42)</f>
        <v>55</v>
      </c>
      <c r="H41" s="420">
        <f t="shared" si="1"/>
        <v>-0.7441860465116279</v>
      </c>
    </row>
    <row r="42" spans="1:8" s="405" customFormat="1" ht="19.95" customHeight="1">
      <c r="A42" s="276" t="s">
        <v>80</v>
      </c>
      <c r="B42" s="422">
        <v>2557</v>
      </c>
      <c r="C42" s="421">
        <v>3294</v>
      </c>
      <c r="D42" s="420">
        <f t="shared" si="0"/>
        <v>0.28822839264763389</v>
      </c>
      <c r="E42" s="275" t="s">
        <v>81</v>
      </c>
      <c r="F42" s="421">
        <v>215</v>
      </c>
      <c r="G42" s="421">
        <v>55</v>
      </c>
      <c r="H42" s="420">
        <f t="shared" si="1"/>
        <v>-0.7441860465116279</v>
      </c>
    </row>
    <row r="43" spans="1:8" s="405" customFormat="1" ht="19.95" customHeight="1">
      <c r="A43" s="275" t="s">
        <v>82</v>
      </c>
      <c r="B43" s="424">
        <v>64</v>
      </c>
      <c r="C43" s="421">
        <v>2915</v>
      </c>
      <c r="D43" s="420">
        <f t="shared" si="0"/>
        <v>44.546875</v>
      </c>
      <c r="E43" s="426"/>
      <c r="F43" s="426"/>
      <c r="G43" s="426"/>
      <c r="H43" s="420" t="str">
        <f t="shared" si="1"/>
        <v/>
      </c>
    </row>
    <row r="44" spans="1:8" s="405" customFormat="1" ht="19.95" customHeight="1">
      <c r="A44" s="275"/>
      <c r="B44" s="421"/>
      <c r="C44" s="421"/>
      <c r="D44" s="420" t="str">
        <f t="shared" si="0"/>
        <v/>
      </c>
      <c r="E44" s="426"/>
      <c r="F44" s="426"/>
      <c r="G44" s="426"/>
      <c r="H44" s="420" t="str">
        <f t="shared" si="1"/>
        <v/>
      </c>
    </row>
    <row r="45" spans="1:8" s="405" customFormat="1" ht="19.95" customHeight="1">
      <c r="A45" s="414" t="s">
        <v>83</v>
      </c>
      <c r="B45" s="421">
        <f>SUM(B31:B32)</f>
        <v>156383</v>
      </c>
      <c r="C45" s="421">
        <f>SUM(C31:C32)</f>
        <v>181212</v>
      </c>
      <c r="D45" s="420">
        <f t="shared" si="0"/>
        <v>0.15877045458905381</v>
      </c>
      <c r="E45" s="414" t="s">
        <v>84</v>
      </c>
      <c r="F45" s="421">
        <f>F31+F38+F32+F41</f>
        <v>156383</v>
      </c>
      <c r="G45" s="421">
        <f>G31+G38+G32</f>
        <v>181212</v>
      </c>
      <c r="H45" s="420">
        <f t="shared" si="1"/>
        <v>0.15877045458905381</v>
      </c>
    </row>
    <row r="46" spans="1:8" ht="18" customHeight="1">
      <c r="A46" s="429"/>
      <c r="B46" s="429"/>
      <c r="C46" s="429"/>
      <c r="D46" s="430"/>
      <c r="E46" s="429"/>
      <c r="F46" s="429"/>
      <c r="G46" s="429"/>
      <c r="H46" s="430"/>
    </row>
    <row r="49" hidden="1"/>
  </sheetData>
  <mergeCells count="4">
    <mergeCell ref="A1:H1"/>
    <mergeCell ref="F2:H2"/>
    <mergeCell ref="A3:D3"/>
    <mergeCell ref="E3:H3"/>
  </mergeCells>
  <phoneticPr fontId="41" type="noConversion"/>
  <printOptions horizontalCentered="1"/>
  <pageMargins left="0.47244094488188998" right="0.39370078740157499" top="0.74803149606299202" bottom="0.74803149606299202" header="0" footer="0"/>
  <pageSetup paperSize="9" scale="83" orientation="portrait" verticalDpi="1200" r:id="rId1"/>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83"/>
  <sheetViews>
    <sheetView showZeros="0" workbookViewId="0">
      <selection activeCell="C49" sqref="C49"/>
    </sheetView>
  </sheetViews>
  <sheetFormatPr defaultColWidth="9" defaultRowHeight="17.25" customHeight="1"/>
  <cols>
    <col min="1" max="1" width="18.8984375" style="216" customWidth="1"/>
    <col min="2" max="2" width="27.296875" style="217" customWidth="1"/>
    <col min="3" max="3" width="20.59765625" style="218" customWidth="1"/>
    <col min="4" max="16384" width="9" style="217"/>
  </cols>
  <sheetData>
    <row r="1" spans="1:3" ht="46.95" customHeight="1">
      <c r="A1" s="461" t="s">
        <v>1457</v>
      </c>
      <c r="B1" s="462"/>
      <c r="C1" s="462"/>
    </row>
    <row r="2" spans="1:3" ht="18.75" customHeight="1">
      <c r="A2" s="203" t="s">
        <v>1458</v>
      </c>
      <c r="B2" s="219"/>
      <c r="C2" s="205" t="s">
        <v>2</v>
      </c>
    </row>
    <row r="3" spans="1:3" s="215" customFormat="1" ht="13.2" customHeight="1">
      <c r="A3" s="220" t="s">
        <v>1459</v>
      </c>
      <c r="B3" s="220" t="s">
        <v>1460</v>
      </c>
      <c r="C3" s="220" t="s">
        <v>1461</v>
      </c>
    </row>
    <row r="4" spans="1:3" s="215" customFormat="1" ht="13.2" customHeight="1">
      <c r="A4" s="463" t="s">
        <v>1462</v>
      </c>
      <c r="B4" s="464"/>
      <c r="C4" s="221">
        <f>C5+C17+C42+C53+C56+C61+C75+C80+C82</f>
        <v>267921</v>
      </c>
    </row>
    <row r="5" spans="1:3" s="215" customFormat="1" ht="13.2" customHeight="1">
      <c r="A5" s="222">
        <v>301</v>
      </c>
      <c r="B5" s="223" t="s">
        <v>1463</v>
      </c>
      <c r="C5" s="221">
        <f>SUM(C6:C16)</f>
        <v>73837</v>
      </c>
    </row>
    <row r="6" spans="1:3" ht="13.2" customHeight="1">
      <c r="A6" s="224">
        <v>30101</v>
      </c>
      <c r="B6" s="224" t="s">
        <v>1464</v>
      </c>
      <c r="C6" s="225">
        <v>21076</v>
      </c>
    </row>
    <row r="7" spans="1:3" ht="13.2" customHeight="1">
      <c r="A7" s="224">
        <v>30102</v>
      </c>
      <c r="B7" s="224" t="s">
        <v>1465</v>
      </c>
      <c r="C7" s="225">
        <v>10562</v>
      </c>
    </row>
    <row r="8" spans="1:3" ht="13.2" customHeight="1">
      <c r="A8" s="224">
        <v>30103</v>
      </c>
      <c r="B8" s="224" t="s">
        <v>1466</v>
      </c>
      <c r="C8" s="225">
        <v>2287</v>
      </c>
    </row>
    <row r="9" spans="1:3" ht="13.2" customHeight="1">
      <c r="A9" s="224" t="s">
        <v>1467</v>
      </c>
      <c r="B9" s="224" t="s">
        <v>1468</v>
      </c>
      <c r="C9" s="225">
        <v>15585</v>
      </c>
    </row>
    <row r="10" spans="1:3" ht="13.2" customHeight="1">
      <c r="A10" s="224" t="s">
        <v>1469</v>
      </c>
      <c r="B10" s="224" t="s">
        <v>1470</v>
      </c>
      <c r="C10" s="225">
        <v>7079</v>
      </c>
    </row>
    <row r="11" spans="1:3" ht="13.2" customHeight="1">
      <c r="A11" s="224" t="s">
        <v>1471</v>
      </c>
      <c r="B11" s="224" t="s">
        <v>1472</v>
      </c>
      <c r="C11" s="225">
        <v>1592</v>
      </c>
    </row>
    <row r="12" spans="1:3" ht="13.2" customHeight="1">
      <c r="A12" s="224" t="s">
        <v>1473</v>
      </c>
      <c r="B12" s="224" t="s">
        <v>1474</v>
      </c>
      <c r="C12" s="225">
        <v>3507</v>
      </c>
    </row>
    <row r="13" spans="1:3" ht="13.2" customHeight="1">
      <c r="A13" s="224" t="s">
        <v>1475</v>
      </c>
      <c r="B13" s="224" t="s">
        <v>1476</v>
      </c>
      <c r="C13" s="225">
        <v>3097</v>
      </c>
    </row>
    <row r="14" spans="1:3" ht="13.2" customHeight="1">
      <c r="A14" s="224" t="s">
        <v>1477</v>
      </c>
      <c r="B14" s="224" t="s">
        <v>1478</v>
      </c>
      <c r="C14" s="225">
        <v>645</v>
      </c>
    </row>
    <row r="15" spans="1:3" ht="13.2" customHeight="1">
      <c r="A15" s="224" t="s">
        <v>1479</v>
      </c>
      <c r="B15" s="224" t="s">
        <v>1480</v>
      </c>
      <c r="C15" s="225">
        <v>5890</v>
      </c>
    </row>
    <row r="16" spans="1:3" ht="13.2" customHeight="1">
      <c r="A16" s="226" t="s">
        <v>1481</v>
      </c>
      <c r="B16" s="226" t="s">
        <v>1482</v>
      </c>
      <c r="C16" s="225">
        <v>2517</v>
      </c>
    </row>
    <row r="17" spans="1:7" ht="13.2" customHeight="1">
      <c r="A17" s="222">
        <v>302</v>
      </c>
      <c r="B17" s="222" t="s">
        <v>1483</v>
      </c>
      <c r="C17" s="221">
        <f>SUM(C18:C41)</f>
        <v>69630</v>
      </c>
    </row>
    <row r="18" spans="1:7" s="215" customFormat="1" ht="13.2" customHeight="1">
      <c r="A18" s="224" t="s">
        <v>1484</v>
      </c>
      <c r="B18" s="224" t="s">
        <v>1485</v>
      </c>
      <c r="C18" s="225">
        <f>3028+95+9639+3</f>
        <v>12765</v>
      </c>
    </row>
    <row r="19" spans="1:7" ht="13.2" customHeight="1">
      <c r="A19" s="224" t="s">
        <v>1486</v>
      </c>
      <c r="B19" s="224" t="s">
        <v>1487</v>
      </c>
      <c r="C19" s="225">
        <v>296</v>
      </c>
    </row>
    <row r="20" spans="1:7" ht="13.2" customHeight="1">
      <c r="A20" s="224">
        <v>30204</v>
      </c>
      <c r="B20" s="224" t="s">
        <v>1488</v>
      </c>
      <c r="C20" s="225"/>
    </row>
    <row r="21" spans="1:7" ht="13.2" customHeight="1">
      <c r="A21" s="224">
        <v>30205</v>
      </c>
      <c r="B21" s="224" t="s">
        <v>1489</v>
      </c>
      <c r="C21" s="225">
        <f>230+1</f>
        <v>231</v>
      </c>
    </row>
    <row r="22" spans="1:7" ht="13.2" customHeight="1">
      <c r="A22" s="224" t="s">
        <v>1490</v>
      </c>
      <c r="B22" s="224" t="s">
        <v>1491</v>
      </c>
      <c r="C22" s="225">
        <f>381+80</f>
        <v>461</v>
      </c>
    </row>
    <row r="23" spans="1:7" ht="13.2" customHeight="1">
      <c r="A23" s="224" t="s">
        <v>1492</v>
      </c>
      <c r="B23" s="224" t="s">
        <v>1493</v>
      </c>
      <c r="C23" s="225">
        <v>204</v>
      </c>
    </row>
    <row r="24" spans="1:7" ht="13.2" customHeight="1">
      <c r="A24" s="224" t="s">
        <v>1494</v>
      </c>
      <c r="B24" s="224" t="s">
        <v>1495</v>
      </c>
      <c r="C24" s="225">
        <v>615</v>
      </c>
    </row>
    <row r="25" spans="1:7" ht="13.2" customHeight="1">
      <c r="A25" s="224">
        <v>30211</v>
      </c>
      <c r="B25" s="224" t="s">
        <v>1496</v>
      </c>
      <c r="C25" s="225">
        <f>717+33</f>
        <v>750</v>
      </c>
    </row>
    <row r="26" spans="1:7" ht="13.2" customHeight="1">
      <c r="A26" s="224">
        <v>30212</v>
      </c>
      <c r="B26" s="224" t="s">
        <v>1497</v>
      </c>
      <c r="C26" s="225">
        <v>3</v>
      </c>
    </row>
    <row r="27" spans="1:7" ht="13.2" customHeight="1">
      <c r="A27" s="224" t="s">
        <v>1498</v>
      </c>
      <c r="B27" s="224" t="s">
        <v>1499</v>
      </c>
      <c r="C27" s="225">
        <f>12433+1343+585+51</f>
        <v>14412</v>
      </c>
    </row>
    <row r="28" spans="1:7" ht="13.2" customHeight="1">
      <c r="A28" s="224" t="s">
        <v>1500</v>
      </c>
      <c r="B28" s="224" t="s">
        <v>1501</v>
      </c>
      <c r="C28" s="225">
        <v>455</v>
      </c>
    </row>
    <row r="29" spans="1:7" ht="13.2" customHeight="1">
      <c r="A29" s="224" t="s">
        <v>1502</v>
      </c>
      <c r="B29" s="224" t="s">
        <v>1503</v>
      </c>
      <c r="C29" s="225">
        <f>396+1</f>
        <v>397</v>
      </c>
      <c r="G29" s="227"/>
    </row>
    <row r="30" spans="1:7" ht="13.2" customHeight="1">
      <c r="A30" s="224" t="s">
        <v>1504</v>
      </c>
      <c r="B30" s="224" t="s">
        <v>1505</v>
      </c>
      <c r="C30" s="225">
        <f>1016+2+1</f>
        <v>1019</v>
      </c>
    </row>
    <row r="31" spans="1:7" ht="13.2" customHeight="1">
      <c r="A31" s="224" t="s">
        <v>1506</v>
      </c>
      <c r="B31" s="224" t="s">
        <v>1507</v>
      </c>
      <c r="C31" s="225">
        <v>100</v>
      </c>
    </row>
    <row r="32" spans="1:7" ht="13.2" customHeight="1">
      <c r="A32" s="224" t="s">
        <v>1508</v>
      </c>
      <c r="B32" s="224" t="s">
        <v>1509</v>
      </c>
      <c r="C32" s="225">
        <f>2842+131+4013</f>
        <v>6986</v>
      </c>
    </row>
    <row r="33" spans="1:3" ht="13.2" customHeight="1">
      <c r="A33" s="224">
        <v>30224</v>
      </c>
      <c r="B33" s="224" t="s">
        <v>1510</v>
      </c>
      <c r="C33" s="225">
        <v>13</v>
      </c>
    </row>
    <row r="34" spans="1:3" ht="13.2" customHeight="1">
      <c r="A34" s="224">
        <v>30224</v>
      </c>
      <c r="B34" s="224" t="s">
        <v>1511</v>
      </c>
      <c r="C34" s="225">
        <v>1</v>
      </c>
    </row>
    <row r="35" spans="1:3" ht="13.2" customHeight="1">
      <c r="A35" s="224" t="s">
        <v>1512</v>
      </c>
      <c r="B35" s="224" t="s">
        <v>1513</v>
      </c>
      <c r="C35" s="225">
        <v>5128</v>
      </c>
    </row>
    <row r="36" spans="1:3" ht="13.2" customHeight="1">
      <c r="A36" s="224" t="s">
        <v>1514</v>
      </c>
      <c r="B36" s="224" t="s">
        <v>1515</v>
      </c>
      <c r="C36" s="225">
        <f>9497+248+7118+2110+1500</f>
        <v>20473</v>
      </c>
    </row>
    <row r="37" spans="1:3" ht="13.2" customHeight="1">
      <c r="A37" s="224" t="s">
        <v>1516</v>
      </c>
      <c r="B37" s="224" t="s">
        <v>1517</v>
      </c>
      <c r="C37" s="225">
        <v>1107</v>
      </c>
    </row>
    <row r="38" spans="1:3" ht="13.2" customHeight="1">
      <c r="A38" s="224" t="s">
        <v>1518</v>
      </c>
      <c r="B38" s="224" t="s">
        <v>1519</v>
      </c>
      <c r="C38" s="225">
        <v>362</v>
      </c>
    </row>
    <row r="39" spans="1:3" ht="13.2" customHeight="1">
      <c r="A39" s="224" t="s">
        <v>1520</v>
      </c>
      <c r="B39" s="224" t="s">
        <v>1521</v>
      </c>
      <c r="C39" s="225">
        <f>1250+1</f>
        <v>1251</v>
      </c>
    </row>
    <row r="40" spans="1:3" ht="13.2" customHeight="1">
      <c r="A40" s="224">
        <v>30240</v>
      </c>
      <c r="B40" s="224" t="s">
        <v>1522</v>
      </c>
      <c r="C40" s="225">
        <v>202</v>
      </c>
    </row>
    <row r="41" spans="1:3" ht="13.2" customHeight="1">
      <c r="A41" s="224">
        <v>30299</v>
      </c>
      <c r="B41" s="224" t="s">
        <v>1523</v>
      </c>
      <c r="C41" s="225">
        <f>720+314+1361+4</f>
        <v>2399</v>
      </c>
    </row>
    <row r="42" spans="1:3" ht="13.2" customHeight="1">
      <c r="A42" s="222">
        <v>303</v>
      </c>
      <c r="B42" s="222" t="s">
        <v>1524</v>
      </c>
      <c r="C42" s="221">
        <f>SUM(C43:C52)</f>
        <v>36214</v>
      </c>
    </row>
    <row r="43" spans="1:3" s="215" customFormat="1" ht="13.2" customHeight="1">
      <c r="A43" s="224" t="s">
        <v>1525</v>
      </c>
      <c r="B43" s="224" t="s">
        <v>1526</v>
      </c>
      <c r="C43" s="225">
        <v>61</v>
      </c>
    </row>
    <row r="44" spans="1:3" ht="13.2" customHeight="1">
      <c r="A44" s="224" t="s">
        <v>1527</v>
      </c>
      <c r="B44" s="224" t="s">
        <v>1528</v>
      </c>
      <c r="C44" s="225"/>
    </row>
    <row r="45" spans="1:3" ht="13.2" customHeight="1">
      <c r="A45" s="224">
        <v>30304</v>
      </c>
      <c r="B45" s="224" t="s">
        <v>1529</v>
      </c>
      <c r="C45" s="225">
        <v>61</v>
      </c>
    </row>
    <row r="46" spans="1:3" ht="13.2" customHeight="1">
      <c r="A46" s="224" t="s">
        <v>1530</v>
      </c>
      <c r="B46" s="224" t="s">
        <v>1531</v>
      </c>
      <c r="C46" s="225">
        <f>17197+1275</f>
        <v>18472</v>
      </c>
    </row>
    <row r="47" spans="1:3" ht="13.2" customHeight="1">
      <c r="A47" s="224">
        <v>30306</v>
      </c>
      <c r="B47" s="224" t="s">
        <v>1532</v>
      </c>
      <c r="C47" s="225">
        <v>1836</v>
      </c>
    </row>
    <row r="48" spans="1:3" ht="13.2" customHeight="1">
      <c r="A48" s="224" t="s">
        <v>1533</v>
      </c>
      <c r="B48" s="224" t="s">
        <v>1534</v>
      </c>
      <c r="C48" s="225">
        <v>349</v>
      </c>
    </row>
    <row r="49" spans="1:3" ht="13.2" customHeight="1">
      <c r="A49" s="224" t="s">
        <v>1535</v>
      </c>
      <c r="B49" s="224" t="s">
        <v>1536</v>
      </c>
      <c r="C49" s="225">
        <f>190+635</f>
        <v>825</v>
      </c>
    </row>
    <row r="50" spans="1:3" ht="13.2" customHeight="1">
      <c r="A50" s="224">
        <v>30309</v>
      </c>
      <c r="B50" s="224" t="s">
        <v>1537</v>
      </c>
      <c r="C50" s="225">
        <f>264+912</f>
        <v>1176</v>
      </c>
    </row>
    <row r="51" spans="1:3" ht="13.2" customHeight="1">
      <c r="A51" s="224">
        <v>30310</v>
      </c>
      <c r="B51" s="224" t="s">
        <v>1538</v>
      </c>
      <c r="C51" s="225">
        <v>3426</v>
      </c>
    </row>
    <row r="52" spans="1:3" ht="13.2" customHeight="1">
      <c r="A52" s="224" t="s">
        <v>1539</v>
      </c>
      <c r="B52" s="224" t="s">
        <v>1540</v>
      </c>
      <c r="C52" s="225">
        <f>6+10002</f>
        <v>10008</v>
      </c>
    </row>
    <row r="53" spans="1:3" ht="13.2" customHeight="1">
      <c r="A53" s="222">
        <v>307</v>
      </c>
      <c r="B53" s="222" t="s">
        <v>1541</v>
      </c>
      <c r="C53" s="221">
        <f>SUM(C54:C55)</f>
        <v>330</v>
      </c>
    </row>
    <row r="54" spans="1:3" ht="13.2" customHeight="1">
      <c r="A54" s="224">
        <v>30701</v>
      </c>
      <c r="B54" s="224" t="s">
        <v>1542</v>
      </c>
      <c r="C54" s="225">
        <v>300</v>
      </c>
    </row>
    <row r="55" spans="1:3" ht="13.2" customHeight="1">
      <c r="A55" s="224">
        <v>30703</v>
      </c>
      <c r="B55" s="224" t="s">
        <v>1543</v>
      </c>
      <c r="C55" s="225">
        <v>30</v>
      </c>
    </row>
    <row r="56" spans="1:3" ht="13.2" customHeight="1">
      <c r="A56" s="228">
        <v>309</v>
      </c>
      <c r="B56" s="228" t="s">
        <v>1544</v>
      </c>
      <c r="C56" s="229">
        <f>C57+C60+C59+C58</f>
        <v>8924</v>
      </c>
    </row>
    <row r="57" spans="1:3" ht="13.2" customHeight="1">
      <c r="A57" s="230">
        <v>30902</v>
      </c>
      <c r="B57" s="230" t="s">
        <v>1545</v>
      </c>
      <c r="C57" s="225">
        <v>14</v>
      </c>
    </row>
    <row r="58" spans="1:3" ht="13.2" customHeight="1">
      <c r="A58" s="230">
        <v>30903</v>
      </c>
      <c r="B58" s="231" t="s">
        <v>1546</v>
      </c>
      <c r="C58" s="225"/>
    </row>
    <row r="59" spans="1:3" ht="13.2" customHeight="1">
      <c r="A59" s="230">
        <v>30905</v>
      </c>
      <c r="B59" s="230" t="s">
        <v>1547</v>
      </c>
      <c r="C59" s="225">
        <f>7732+1178</f>
        <v>8910</v>
      </c>
    </row>
    <row r="60" spans="1:3" ht="13.2" customHeight="1">
      <c r="A60" s="230">
        <v>30907</v>
      </c>
      <c r="B60" s="230" t="s">
        <v>1548</v>
      </c>
      <c r="C60" s="225"/>
    </row>
    <row r="61" spans="1:3" ht="13.2" customHeight="1">
      <c r="A61" s="222">
        <v>310</v>
      </c>
      <c r="B61" s="222" t="s">
        <v>1549</v>
      </c>
      <c r="C61" s="221">
        <f>SUM(C62:C74)</f>
        <v>33540</v>
      </c>
    </row>
    <row r="62" spans="1:3" ht="13.2" customHeight="1">
      <c r="A62" s="224">
        <v>31001</v>
      </c>
      <c r="B62" s="224" t="s">
        <v>1550</v>
      </c>
      <c r="C62" s="232">
        <v>6106</v>
      </c>
    </row>
    <row r="63" spans="1:3" ht="13.2" customHeight="1">
      <c r="A63" s="224">
        <v>31002</v>
      </c>
      <c r="B63" s="224" t="s">
        <v>1545</v>
      </c>
      <c r="C63" s="232">
        <f>2282+10</f>
        <v>2292</v>
      </c>
    </row>
    <row r="64" spans="1:3" ht="13.2" customHeight="1">
      <c r="A64" s="224">
        <v>31003</v>
      </c>
      <c r="B64" s="224" t="s">
        <v>1551</v>
      </c>
      <c r="C64" s="232">
        <f>1134+750</f>
        <v>1884</v>
      </c>
    </row>
    <row r="65" spans="1:3" ht="13.2" customHeight="1">
      <c r="A65" s="224">
        <v>31005</v>
      </c>
      <c r="B65" s="224" t="s">
        <v>1547</v>
      </c>
      <c r="C65" s="232">
        <f>3675+4250+4000</f>
        <v>11925</v>
      </c>
    </row>
    <row r="66" spans="1:3" ht="13.2" customHeight="1">
      <c r="A66" s="224">
        <v>31006</v>
      </c>
      <c r="B66" s="230" t="s">
        <v>1552</v>
      </c>
      <c r="C66" s="225">
        <v>5</v>
      </c>
    </row>
    <row r="67" spans="1:3" ht="13.2" customHeight="1">
      <c r="A67" s="224">
        <v>31007</v>
      </c>
      <c r="B67" s="230" t="s">
        <v>1548</v>
      </c>
      <c r="C67" s="225">
        <v>9</v>
      </c>
    </row>
    <row r="68" spans="1:3" ht="13.2" customHeight="1">
      <c r="A68" s="233" t="s">
        <v>1553</v>
      </c>
      <c r="B68" s="233" t="s">
        <v>1554</v>
      </c>
      <c r="C68" s="232">
        <v>18</v>
      </c>
    </row>
    <row r="69" spans="1:3" ht="13.2" customHeight="1">
      <c r="A69" s="233" t="s">
        <v>1555</v>
      </c>
      <c r="B69" s="233" t="s">
        <v>1556</v>
      </c>
      <c r="C69" s="232">
        <v>3353</v>
      </c>
    </row>
    <row r="70" spans="1:3" ht="13.2" customHeight="1">
      <c r="A70" s="233">
        <v>31011</v>
      </c>
      <c r="B70" s="233" t="s">
        <v>1557</v>
      </c>
      <c r="C70" s="232">
        <f>50+7802</f>
        <v>7852</v>
      </c>
    </row>
    <row r="71" spans="1:3" ht="13.2" customHeight="1">
      <c r="A71" s="224">
        <v>31013</v>
      </c>
      <c r="B71" s="224" t="s">
        <v>1558</v>
      </c>
      <c r="C71" s="232">
        <v>75</v>
      </c>
    </row>
    <row r="72" spans="1:3" ht="13.2" customHeight="1">
      <c r="A72" s="224">
        <v>31021</v>
      </c>
      <c r="B72" s="224" t="s">
        <v>1559</v>
      </c>
      <c r="C72" s="232">
        <v>14</v>
      </c>
    </row>
    <row r="73" spans="1:3" ht="13.2" customHeight="1">
      <c r="A73" s="224">
        <v>31022</v>
      </c>
      <c r="B73" s="224" t="s">
        <v>1560</v>
      </c>
      <c r="C73" s="232"/>
    </row>
    <row r="74" spans="1:3" ht="13.2" customHeight="1">
      <c r="A74" s="224">
        <v>31099</v>
      </c>
      <c r="B74" s="224" t="s">
        <v>1561</v>
      </c>
      <c r="C74" s="232">
        <v>7</v>
      </c>
    </row>
    <row r="75" spans="1:3" ht="13.2" customHeight="1">
      <c r="A75" s="222">
        <v>312</v>
      </c>
      <c r="B75" s="234" t="s">
        <v>1562</v>
      </c>
      <c r="C75" s="221">
        <f>SUM(C76:C79)</f>
        <v>22595</v>
      </c>
    </row>
    <row r="76" spans="1:3" ht="13.2" customHeight="1">
      <c r="A76" s="224">
        <v>31201</v>
      </c>
      <c r="B76" s="224" t="s">
        <v>1563</v>
      </c>
      <c r="C76" s="232">
        <v>15000</v>
      </c>
    </row>
    <row r="77" spans="1:3" ht="13.2" customHeight="1">
      <c r="A77" s="224">
        <v>31204</v>
      </c>
      <c r="B77" s="224" t="s">
        <v>1564</v>
      </c>
      <c r="C77" s="225">
        <f>2094+4700</f>
        <v>6794</v>
      </c>
    </row>
    <row r="78" spans="1:3" ht="13.2" customHeight="1">
      <c r="A78" s="224">
        <v>31205</v>
      </c>
      <c r="B78" s="224" t="s">
        <v>1565</v>
      </c>
      <c r="C78" s="225">
        <v>485</v>
      </c>
    </row>
    <row r="79" spans="1:3" ht="13.2" customHeight="1">
      <c r="A79" s="224">
        <v>31299</v>
      </c>
      <c r="B79" s="224" t="s">
        <v>1566</v>
      </c>
      <c r="C79" s="225">
        <v>316</v>
      </c>
    </row>
    <row r="80" spans="1:3" ht="13.2" customHeight="1">
      <c r="A80" s="222">
        <v>313</v>
      </c>
      <c r="B80" s="222" t="s">
        <v>1567</v>
      </c>
      <c r="C80" s="221">
        <f>SUM(C81)</f>
        <v>8651</v>
      </c>
    </row>
    <row r="81" spans="1:3" ht="13.2" customHeight="1">
      <c r="A81" s="224">
        <v>31302</v>
      </c>
      <c r="B81" s="224" t="s">
        <v>1568</v>
      </c>
      <c r="C81" s="225">
        <f>7160+1491</f>
        <v>8651</v>
      </c>
    </row>
    <row r="82" spans="1:3" ht="13.2" customHeight="1">
      <c r="A82" s="222">
        <v>399</v>
      </c>
      <c r="B82" s="222" t="s">
        <v>1569</v>
      </c>
      <c r="C82" s="235">
        <f>SUM(C83)</f>
        <v>14200</v>
      </c>
    </row>
    <row r="83" spans="1:3" ht="13.2" customHeight="1">
      <c r="A83" s="224">
        <v>39999</v>
      </c>
      <c r="B83" s="224" t="s">
        <v>1570</v>
      </c>
      <c r="C83" s="225">
        <f>10700+3500</f>
        <v>14200</v>
      </c>
    </row>
  </sheetData>
  <mergeCells count="2">
    <mergeCell ref="A1:C1"/>
    <mergeCell ref="A4:B4"/>
  </mergeCells>
  <phoneticPr fontId="41" type="noConversion"/>
  <printOptions horizontalCentered="1"/>
  <pageMargins left="0.47244094488188998" right="0.39370078740157499" top="0.82677165354330695" bottom="0.78740157480314998" header="0" footer="0"/>
  <pageSetup paperSize="9" orientation="portrait"/>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8"/>
  <sheetViews>
    <sheetView workbookViewId="0">
      <selection activeCell="F20" sqref="F20"/>
    </sheetView>
  </sheetViews>
  <sheetFormatPr defaultColWidth="9" defaultRowHeight="15.6"/>
  <cols>
    <col min="1" max="1" width="21.09765625" style="202" customWidth="1"/>
    <col min="2" max="2" width="35.09765625" style="202" customWidth="1"/>
    <col min="3" max="3" width="20.8984375" style="202" customWidth="1"/>
    <col min="4" max="16384" width="9" style="202"/>
  </cols>
  <sheetData>
    <row r="1" spans="1:3" ht="49.2" customHeight="1">
      <c r="A1" s="461" t="s">
        <v>1571</v>
      </c>
      <c r="B1" s="462"/>
      <c r="C1" s="462"/>
    </row>
    <row r="2" spans="1:3" ht="19.95" customHeight="1">
      <c r="A2" s="203" t="s">
        <v>1572</v>
      </c>
      <c r="B2" s="204"/>
      <c r="C2" s="205" t="s">
        <v>1573</v>
      </c>
    </row>
    <row r="3" spans="1:3" ht="13.2" customHeight="1">
      <c r="A3" s="206" t="s">
        <v>1574</v>
      </c>
      <c r="B3" s="206" t="s">
        <v>1575</v>
      </c>
      <c r="C3" s="206" t="s">
        <v>1576</v>
      </c>
    </row>
    <row r="4" spans="1:3" ht="13.2" customHeight="1">
      <c r="A4" s="463" t="s">
        <v>1462</v>
      </c>
      <c r="B4" s="464"/>
      <c r="C4" s="207">
        <f>C5+C10+C21+C29+C32+C35+C38+C44+C50+C52+C56+C58+C42</f>
        <v>267921</v>
      </c>
    </row>
    <row r="5" spans="1:3" ht="13.2" customHeight="1">
      <c r="A5" s="208" t="s">
        <v>1577</v>
      </c>
      <c r="B5" s="208" t="s">
        <v>1578</v>
      </c>
      <c r="C5" s="207">
        <f>SUM(C6:C9)</f>
        <v>29048</v>
      </c>
    </row>
    <row r="6" spans="1:3" ht="13.2" customHeight="1">
      <c r="A6" s="209" t="s">
        <v>1579</v>
      </c>
      <c r="B6" s="209" t="s">
        <v>1580</v>
      </c>
      <c r="C6" s="210">
        <v>16550</v>
      </c>
    </row>
    <row r="7" spans="1:3" ht="13.2" customHeight="1">
      <c r="A7" s="209" t="s">
        <v>1581</v>
      </c>
      <c r="B7" s="209" t="s">
        <v>1582</v>
      </c>
      <c r="C7" s="210">
        <v>7091</v>
      </c>
    </row>
    <row r="8" spans="1:3" ht="13.2" customHeight="1">
      <c r="A8" s="209" t="s">
        <v>1583</v>
      </c>
      <c r="B8" s="209" t="s">
        <v>1584</v>
      </c>
      <c r="C8" s="210">
        <v>3017</v>
      </c>
    </row>
    <row r="9" spans="1:3" ht="13.2" customHeight="1">
      <c r="A9" s="209" t="s">
        <v>1585</v>
      </c>
      <c r="B9" s="209" t="s">
        <v>1586</v>
      </c>
      <c r="C9" s="210">
        <v>2390</v>
      </c>
    </row>
    <row r="10" spans="1:3" ht="13.2" customHeight="1">
      <c r="A10" s="208" t="s">
        <v>1587</v>
      </c>
      <c r="B10" s="208" t="s">
        <v>1588</v>
      </c>
      <c r="C10" s="207">
        <f>SUM(C11:C20)</f>
        <v>59057</v>
      </c>
    </row>
    <row r="11" spans="1:3" ht="13.2" customHeight="1">
      <c r="A11" s="209" t="s">
        <v>1589</v>
      </c>
      <c r="B11" s="209" t="s">
        <v>1590</v>
      </c>
      <c r="C11" s="210">
        <f>6607+9639+110</f>
        <v>16356</v>
      </c>
    </row>
    <row r="12" spans="1:3" ht="13.2" customHeight="1">
      <c r="A12" s="209" t="s">
        <v>1591</v>
      </c>
      <c r="B12" s="209" t="s">
        <v>1592</v>
      </c>
      <c r="C12" s="210">
        <f>366</f>
        <v>366</v>
      </c>
    </row>
    <row r="13" spans="1:3" ht="13.2" customHeight="1">
      <c r="A13" s="209" t="s">
        <v>1593</v>
      </c>
      <c r="B13" s="209" t="s">
        <v>1594</v>
      </c>
      <c r="C13" s="210">
        <v>527</v>
      </c>
    </row>
    <row r="14" spans="1:3" ht="13.2" customHeight="1">
      <c r="A14" s="209" t="s">
        <v>1595</v>
      </c>
      <c r="B14" s="209" t="s">
        <v>1596</v>
      </c>
      <c r="C14" s="210">
        <f>635+131+4013</f>
        <v>4779</v>
      </c>
    </row>
    <row r="15" spans="1:3" ht="13.2" customHeight="1">
      <c r="A15" s="209" t="s">
        <v>1597</v>
      </c>
      <c r="B15" s="209" t="s">
        <v>1598</v>
      </c>
      <c r="C15" s="210">
        <f>12736+249+7118+1588+1500</f>
        <v>23191</v>
      </c>
    </row>
    <row r="16" spans="1:3" ht="13.2" customHeight="1">
      <c r="A16" s="209" t="s">
        <v>1599</v>
      </c>
      <c r="B16" s="209" t="s">
        <v>1600</v>
      </c>
      <c r="C16" s="210">
        <v>88</v>
      </c>
    </row>
    <row r="17" spans="1:3" ht="13.2" customHeight="1">
      <c r="A17" s="209" t="s">
        <v>1601</v>
      </c>
      <c r="B17" s="209" t="s">
        <v>1602</v>
      </c>
      <c r="C17" s="210">
        <v>3</v>
      </c>
    </row>
    <row r="18" spans="1:3" ht="13.2" customHeight="1">
      <c r="A18" s="209" t="s">
        <v>1603</v>
      </c>
      <c r="B18" s="209" t="s">
        <v>1604</v>
      </c>
      <c r="C18" s="210">
        <v>333</v>
      </c>
    </row>
    <row r="19" spans="1:3" ht="13.2" customHeight="1">
      <c r="A19" s="209" t="s">
        <v>1605</v>
      </c>
      <c r="B19" s="209" t="s">
        <v>1606</v>
      </c>
      <c r="C19" s="210">
        <f>10620+1343+585+50</f>
        <v>12598</v>
      </c>
    </row>
    <row r="20" spans="1:3" ht="13.2" customHeight="1">
      <c r="A20" s="209" t="s">
        <v>1607</v>
      </c>
      <c r="B20" s="209" t="s">
        <v>1608</v>
      </c>
      <c r="C20" s="210">
        <f>502+314</f>
        <v>816</v>
      </c>
    </row>
    <row r="21" spans="1:3" ht="13.2" customHeight="1">
      <c r="A21" s="208">
        <v>503</v>
      </c>
      <c r="B21" s="208" t="s">
        <v>1609</v>
      </c>
      <c r="C21" s="207">
        <f>SUM(C22:C28)</f>
        <v>34229</v>
      </c>
    </row>
    <row r="22" spans="1:3" ht="13.2" customHeight="1">
      <c r="A22" s="209">
        <v>50301</v>
      </c>
      <c r="B22" s="209" t="s">
        <v>1610</v>
      </c>
      <c r="C22" s="210">
        <v>6106</v>
      </c>
    </row>
    <row r="23" spans="1:3" ht="13.2" customHeight="1">
      <c r="A23" s="209">
        <v>50302</v>
      </c>
      <c r="B23" s="209" t="s">
        <v>868</v>
      </c>
      <c r="C23" s="210">
        <f>3674+1178+4250+4000</f>
        <v>13102</v>
      </c>
    </row>
    <row r="24" spans="1:3" ht="13.2" customHeight="1">
      <c r="A24" s="209">
        <v>50303</v>
      </c>
      <c r="B24" s="209" t="s">
        <v>1611</v>
      </c>
      <c r="C24" s="210">
        <v>75</v>
      </c>
    </row>
    <row r="25" spans="1:3" ht="13.2" customHeight="1">
      <c r="A25" s="209">
        <v>50305</v>
      </c>
      <c r="B25" s="209" t="s">
        <v>1612</v>
      </c>
      <c r="C25" s="210">
        <f>3403+7802</f>
        <v>11205</v>
      </c>
    </row>
    <row r="26" spans="1:3" ht="13.2" customHeight="1">
      <c r="A26" s="209">
        <v>50306</v>
      </c>
      <c r="B26" s="209" t="s">
        <v>1613</v>
      </c>
      <c r="C26" s="210">
        <f>2958+750</f>
        <v>3708</v>
      </c>
    </row>
    <row r="27" spans="1:3" ht="13.2" customHeight="1">
      <c r="A27" s="211">
        <v>50307</v>
      </c>
      <c r="B27" s="211" t="s">
        <v>1614</v>
      </c>
      <c r="C27" s="210"/>
    </row>
    <row r="28" spans="1:3" ht="13.2" customHeight="1">
      <c r="A28" s="209">
        <v>50399</v>
      </c>
      <c r="B28" s="209" t="s">
        <v>1615</v>
      </c>
      <c r="C28" s="212">
        <v>33</v>
      </c>
    </row>
    <row r="29" spans="1:3" ht="13.2" customHeight="1">
      <c r="A29" s="213">
        <v>504</v>
      </c>
      <c r="B29" s="213" t="s">
        <v>1616</v>
      </c>
      <c r="C29" s="207">
        <f>SUM(C30:C31)</f>
        <v>7743</v>
      </c>
    </row>
    <row r="30" spans="1:3" ht="13.2" customHeight="1">
      <c r="A30" s="211">
        <v>50402</v>
      </c>
      <c r="B30" s="211" t="s">
        <v>868</v>
      </c>
      <c r="C30" s="210">
        <v>7732</v>
      </c>
    </row>
    <row r="31" spans="1:3" ht="13.2" customHeight="1">
      <c r="A31" s="211">
        <v>50404</v>
      </c>
      <c r="B31" s="211" t="s">
        <v>1613</v>
      </c>
      <c r="C31" s="210">
        <v>11</v>
      </c>
    </row>
    <row r="32" spans="1:3" ht="13.2" customHeight="1">
      <c r="A32" s="208" t="s">
        <v>1617</v>
      </c>
      <c r="B32" s="208" t="s">
        <v>1618</v>
      </c>
      <c r="C32" s="207">
        <f>SUM(C33:C34)</f>
        <v>55279</v>
      </c>
    </row>
    <row r="33" spans="1:3" ht="13.2" customHeight="1">
      <c r="A33" s="209" t="s">
        <v>1619</v>
      </c>
      <c r="B33" s="209" t="s">
        <v>1620</v>
      </c>
      <c r="C33" s="212">
        <v>44791</v>
      </c>
    </row>
    <row r="34" spans="1:3" ht="13.2" customHeight="1">
      <c r="A34" s="209" t="s">
        <v>1621</v>
      </c>
      <c r="B34" s="209" t="s">
        <v>1622</v>
      </c>
      <c r="C34" s="212">
        <f>8579+95+1275+539</f>
        <v>10488</v>
      </c>
    </row>
    <row r="35" spans="1:3" ht="13.2" customHeight="1">
      <c r="A35" s="208">
        <v>506</v>
      </c>
      <c r="B35" s="208" t="s">
        <v>1623</v>
      </c>
      <c r="C35" s="207">
        <f>C36+C37</f>
        <v>491</v>
      </c>
    </row>
    <row r="36" spans="1:3" ht="13.2" customHeight="1">
      <c r="A36" s="211">
        <v>50601</v>
      </c>
      <c r="B36" s="211" t="s">
        <v>1624</v>
      </c>
      <c r="C36" s="210">
        <f>478+10</f>
        <v>488</v>
      </c>
    </row>
    <row r="37" spans="1:3" ht="13.2" customHeight="1">
      <c r="A37" s="211">
        <v>50602</v>
      </c>
      <c r="B37" s="211" t="s">
        <v>1625</v>
      </c>
      <c r="C37" s="210">
        <v>3</v>
      </c>
    </row>
    <row r="38" spans="1:3" ht="13.2" customHeight="1">
      <c r="A38" s="208">
        <v>507</v>
      </c>
      <c r="B38" s="208" t="s">
        <v>1626</v>
      </c>
      <c r="C38" s="207">
        <f>SUM(C39:C41)</f>
        <v>7595</v>
      </c>
    </row>
    <row r="39" spans="1:3" ht="13.2" customHeight="1">
      <c r="A39" s="211">
        <v>50701</v>
      </c>
      <c r="B39" s="211" t="s">
        <v>1627</v>
      </c>
      <c r="C39" s="210">
        <f>2094+4700</f>
        <v>6794</v>
      </c>
    </row>
    <row r="40" spans="1:3" ht="13.2" customHeight="1">
      <c r="A40" s="211">
        <v>50702</v>
      </c>
      <c r="B40" s="211" t="s">
        <v>1628</v>
      </c>
      <c r="C40" s="210">
        <v>485</v>
      </c>
    </row>
    <row r="41" spans="1:3" ht="13.2" customHeight="1">
      <c r="A41" s="211">
        <v>50799</v>
      </c>
      <c r="B41" s="211" t="s">
        <v>1629</v>
      </c>
      <c r="C41" s="210">
        <v>316</v>
      </c>
    </row>
    <row r="42" spans="1:3" ht="13.2" customHeight="1">
      <c r="A42" s="208">
        <v>508</v>
      </c>
      <c r="B42" s="214" t="s">
        <v>1630</v>
      </c>
      <c r="C42" s="207">
        <f>C43</f>
        <v>15000</v>
      </c>
    </row>
    <row r="43" spans="1:3" ht="13.2" customHeight="1">
      <c r="A43" s="211">
        <v>50803</v>
      </c>
      <c r="B43" s="211" t="s">
        <v>1631</v>
      </c>
      <c r="C43" s="210">
        <v>15000</v>
      </c>
    </row>
    <row r="44" spans="1:3" ht="13.2" customHeight="1">
      <c r="A44" s="208" t="s">
        <v>1632</v>
      </c>
      <c r="B44" s="208" t="s">
        <v>1633</v>
      </c>
      <c r="C44" s="207">
        <f>SUM(C45:C49)</f>
        <v>36298</v>
      </c>
    </row>
    <row r="45" spans="1:3" ht="13.2" customHeight="1">
      <c r="A45" s="209" t="s">
        <v>1634</v>
      </c>
      <c r="B45" s="209" t="s">
        <v>1635</v>
      </c>
      <c r="C45" s="210">
        <f>19706+911+10002</f>
        <v>30619</v>
      </c>
    </row>
    <row r="46" spans="1:3" ht="13.2" customHeight="1">
      <c r="A46" s="209" t="s">
        <v>1636</v>
      </c>
      <c r="B46" s="209" t="s">
        <v>1637</v>
      </c>
      <c r="C46" s="210">
        <f>190+635</f>
        <v>825</v>
      </c>
    </row>
    <row r="47" spans="1:3" ht="13.2" customHeight="1">
      <c r="A47" s="209" t="s">
        <v>1638</v>
      </c>
      <c r="B47" s="209" t="s">
        <v>1639</v>
      </c>
      <c r="C47" s="210">
        <v>3426</v>
      </c>
    </row>
    <row r="48" spans="1:3" ht="13.2" customHeight="1">
      <c r="A48" s="209" t="s">
        <v>1640</v>
      </c>
      <c r="B48" s="209" t="s">
        <v>1641</v>
      </c>
      <c r="C48" s="210">
        <v>61</v>
      </c>
    </row>
    <row r="49" spans="1:3" ht="13.2" customHeight="1">
      <c r="A49" s="209" t="s">
        <v>1642</v>
      </c>
      <c r="B49" s="209" t="s">
        <v>1643</v>
      </c>
      <c r="C49" s="210">
        <f>6+1361</f>
        <v>1367</v>
      </c>
    </row>
    <row r="50" spans="1:3" ht="13.2" customHeight="1">
      <c r="A50" s="208">
        <v>510</v>
      </c>
      <c r="B50" s="208" t="s">
        <v>1644</v>
      </c>
      <c r="C50" s="207">
        <f>SUM(C51)</f>
        <v>8651</v>
      </c>
    </row>
    <row r="51" spans="1:3" ht="13.2" customHeight="1">
      <c r="A51" s="209">
        <v>51002</v>
      </c>
      <c r="B51" s="209" t="s">
        <v>1645</v>
      </c>
      <c r="C51" s="210">
        <f>7160+1491</f>
        <v>8651</v>
      </c>
    </row>
    <row r="52" spans="1:3" ht="13.2" customHeight="1">
      <c r="A52" s="208">
        <v>511</v>
      </c>
      <c r="B52" s="208" t="s">
        <v>1646</v>
      </c>
      <c r="C52" s="207">
        <f>SUM(C53:C55)</f>
        <v>330</v>
      </c>
    </row>
    <row r="53" spans="1:3" ht="13.2" customHeight="1">
      <c r="A53" s="209">
        <v>51101</v>
      </c>
      <c r="B53" s="209" t="s">
        <v>1647</v>
      </c>
      <c r="C53" s="210">
        <v>300</v>
      </c>
    </row>
    <row r="54" spans="1:3" ht="13.2" customHeight="1">
      <c r="A54" s="209">
        <v>51102</v>
      </c>
      <c r="B54" s="209" t="s">
        <v>1645</v>
      </c>
      <c r="C54" s="212"/>
    </row>
    <row r="55" spans="1:3" ht="13.2" customHeight="1">
      <c r="A55" s="209">
        <v>51103</v>
      </c>
      <c r="B55" s="209" t="s">
        <v>1648</v>
      </c>
      <c r="C55" s="212">
        <v>30</v>
      </c>
    </row>
    <row r="56" spans="1:3" ht="13.2" customHeight="1">
      <c r="A56" s="208">
        <v>514</v>
      </c>
      <c r="B56" s="208" t="s">
        <v>1649</v>
      </c>
      <c r="C56" s="207">
        <f>SUM(C57:C57)</f>
        <v>3500</v>
      </c>
    </row>
    <row r="57" spans="1:3" ht="13.2" customHeight="1">
      <c r="A57" s="209">
        <v>51401</v>
      </c>
      <c r="B57" s="209" t="s">
        <v>1650</v>
      </c>
      <c r="C57" s="212">
        <v>3500</v>
      </c>
    </row>
    <row r="58" spans="1:3" ht="13.2" customHeight="1">
      <c r="A58" s="208">
        <v>599</v>
      </c>
      <c r="B58" s="208" t="s">
        <v>1651</v>
      </c>
      <c r="C58" s="207">
        <v>10700</v>
      </c>
    </row>
  </sheetData>
  <autoFilter ref="A3:C58"/>
  <mergeCells count="2">
    <mergeCell ref="A1:C1"/>
    <mergeCell ref="A4:B4"/>
  </mergeCells>
  <phoneticPr fontId="41" type="noConversion"/>
  <printOptions horizontalCentered="1"/>
  <pageMargins left="0.47244094488188998" right="0.39370078740157499" top="0.82677165354330695" bottom="0.78740157480314998" header="0" footer="0"/>
  <pageSetup paperSize="9" orientation="portrait" verticalDpi="12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0"/>
  <sheetViews>
    <sheetView showZeros="0" topLeftCell="A15" workbookViewId="0">
      <selection activeCell="G41" sqref="G41"/>
    </sheetView>
  </sheetViews>
  <sheetFormatPr defaultColWidth="8.59765625" defaultRowHeight="15.6"/>
  <cols>
    <col min="1" max="1" width="29.5" style="176"/>
    <col min="2" max="2" width="9.69921875" style="176"/>
    <col min="3" max="3" width="9" style="176"/>
    <col min="4" max="4" width="7.59765625" style="177"/>
    <col min="5" max="5" width="20.8984375" style="176"/>
    <col min="6" max="6" width="9.69921875" style="176"/>
    <col min="7" max="7" width="9" style="176"/>
    <col min="8" max="8" width="7" style="177" customWidth="1"/>
    <col min="9" max="16384" width="8.59765625" style="176"/>
  </cols>
  <sheetData>
    <row r="1" spans="1:8" ht="24">
      <c r="A1" s="465" t="s">
        <v>1652</v>
      </c>
      <c r="B1" s="465"/>
      <c r="C1" s="465"/>
      <c r="D1" s="465"/>
      <c r="E1" s="465"/>
      <c r="F1" s="465"/>
      <c r="G1" s="465"/>
      <c r="H1" s="465"/>
    </row>
    <row r="2" spans="1:8">
      <c r="A2" s="136" t="s">
        <v>1653</v>
      </c>
      <c r="B2" s="178"/>
      <c r="C2" s="178"/>
      <c r="D2" s="179"/>
      <c r="E2" s="178"/>
      <c r="F2" s="180"/>
      <c r="G2" s="432" t="s">
        <v>2</v>
      </c>
      <c r="H2" s="432"/>
    </row>
    <row r="3" spans="1:8" ht="19.95" customHeight="1">
      <c r="A3" s="466" t="s">
        <v>1654</v>
      </c>
      <c r="B3" s="466"/>
      <c r="C3" s="466"/>
      <c r="D3" s="466"/>
      <c r="E3" s="466" t="s">
        <v>1655</v>
      </c>
      <c r="F3" s="466"/>
      <c r="G3" s="466"/>
      <c r="H3" s="466"/>
    </row>
    <row r="4" spans="1:8" ht="27" customHeight="1">
      <c r="A4" s="140" t="s">
        <v>1016</v>
      </c>
      <c r="B4" s="86" t="s">
        <v>594</v>
      </c>
      <c r="C4" s="86" t="s">
        <v>1017</v>
      </c>
      <c r="D4" s="181" t="s">
        <v>595</v>
      </c>
      <c r="E4" s="140" t="s">
        <v>1016</v>
      </c>
      <c r="F4" s="86" t="s">
        <v>594</v>
      </c>
      <c r="G4" s="86" t="s">
        <v>1017</v>
      </c>
      <c r="H4" s="181" t="s">
        <v>595</v>
      </c>
    </row>
    <row r="5" spans="1:8" ht="19.95" customHeight="1">
      <c r="A5" s="182" t="s">
        <v>1656</v>
      </c>
      <c r="B5" s="163">
        <v>0</v>
      </c>
      <c r="C5" s="163">
        <v>0</v>
      </c>
      <c r="D5" s="144" t="str">
        <f t="shared" ref="D5:D41" si="0">IFERROR((C5/B5-1),"")</f>
        <v/>
      </c>
      <c r="E5" s="183" t="s">
        <v>597</v>
      </c>
      <c r="F5" s="184"/>
      <c r="G5" s="184">
        <v>1</v>
      </c>
      <c r="H5" s="144" t="str">
        <f t="shared" ref="H5:H41" si="1">IFERROR((G5/F5-1),"")</f>
        <v/>
      </c>
    </row>
    <row r="6" spans="1:8" ht="19.95" customHeight="1">
      <c r="A6" s="182" t="s">
        <v>1657</v>
      </c>
      <c r="B6" s="163">
        <v>0</v>
      </c>
      <c r="C6" s="163">
        <v>0</v>
      </c>
      <c r="D6" s="144" t="str">
        <f t="shared" si="0"/>
        <v/>
      </c>
      <c r="E6" s="183" t="s">
        <v>599</v>
      </c>
      <c r="F6" s="184"/>
      <c r="G6" s="184"/>
      <c r="H6" s="144" t="str">
        <f t="shared" si="1"/>
        <v/>
      </c>
    </row>
    <row r="7" spans="1:8" ht="19.95" customHeight="1">
      <c r="A7" s="182" t="s">
        <v>1658</v>
      </c>
      <c r="B7" s="163">
        <v>0</v>
      </c>
      <c r="C7" s="163">
        <v>0</v>
      </c>
      <c r="D7" s="144" t="str">
        <f t="shared" si="0"/>
        <v/>
      </c>
      <c r="E7" s="183" t="s">
        <v>1659</v>
      </c>
      <c r="F7" s="184"/>
      <c r="G7" s="184"/>
      <c r="H7" s="144" t="str">
        <f t="shared" si="1"/>
        <v/>
      </c>
    </row>
    <row r="8" spans="1:8" ht="19.95" customHeight="1">
      <c r="A8" s="182" t="s">
        <v>1660</v>
      </c>
      <c r="B8" s="163">
        <v>0</v>
      </c>
      <c r="C8" s="163">
        <v>0</v>
      </c>
      <c r="D8" s="144" t="str">
        <f t="shared" si="0"/>
        <v/>
      </c>
      <c r="E8" s="183" t="s">
        <v>601</v>
      </c>
      <c r="F8" s="184">
        <v>25206</v>
      </c>
      <c r="G8" s="184">
        <v>46637</v>
      </c>
      <c r="H8" s="144">
        <f t="shared" si="1"/>
        <v>0.8502340712528762</v>
      </c>
    </row>
    <row r="9" spans="1:8" ht="19.95" customHeight="1">
      <c r="A9" s="182" t="s">
        <v>1661</v>
      </c>
      <c r="B9" s="163">
        <v>0</v>
      </c>
      <c r="C9" s="163">
        <v>0</v>
      </c>
      <c r="D9" s="144" t="str">
        <f t="shared" si="0"/>
        <v/>
      </c>
      <c r="E9" s="183" t="s">
        <v>603</v>
      </c>
      <c r="F9" s="184">
        <v>636</v>
      </c>
      <c r="G9" s="184">
        <v>1101</v>
      </c>
      <c r="H9" s="144">
        <f t="shared" si="1"/>
        <v>0.73113207547169812</v>
      </c>
    </row>
    <row r="10" spans="1:8" ht="19.95" customHeight="1">
      <c r="A10" s="182" t="s">
        <v>1662</v>
      </c>
      <c r="B10" s="163">
        <f>SUM(B11:B15)</f>
        <v>36061</v>
      </c>
      <c r="C10" s="163">
        <f>SUM(C11:C15)</f>
        <v>84730</v>
      </c>
      <c r="D10" s="144">
        <f t="shared" si="0"/>
        <v>1.3496297939602342</v>
      </c>
      <c r="E10" s="183" t="s">
        <v>1663</v>
      </c>
      <c r="F10" s="185"/>
      <c r="G10" s="185"/>
      <c r="H10" s="144" t="str">
        <f t="shared" si="1"/>
        <v/>
      </c>
    </row>
    <row r="11" spans="1:8" ht="19.95" customHeight="1">
      <c r="A11" s="182" t="s">
        <v>598</v>
      </c>
      <c r="B11" s="186">
        <v>22766</v>
      </c>
      <c r="C11" s="186">
        <v>84730</v>
      </c>
      <c r="D11" s="144">
        <f t="shared" si="0"/>
        <v>2.7217780901344111</v>
      </c>
      <c r="E11" s="187" t="s">
        <v>1664</v>
      </c>
      <c r="F11" s="185"/>
      <c r="G11" s="185"/>
      <c r="H11" s="144" t="str">
        <f t="shared" si="1"/>
        <v/>
      </c>
    </row>
    <row r="12" spans="1:8" ht="19.95" customHeight="1">
      <c r="A12" s="182" t="s">
        <v>600</v>
      </c>
      <c r="B12" s="186">
        <v>59</v>
      </c>
      <c r="C12" s="186"/>
      <c r="D12" s="144">
        <f t="shared" si="0"/>
        <v>-1</v>
      </c>
      <c r="E12" s="183" t="s">
        <v>1665</v>
      </c>
      <c r="F12" s="184"/>
      <c r="G12" s="184"/>
      <c r="H12" s="144" t="str">
        <f t="shared" si="1"/>
        <v/>
      </c>
    </row>
    <row r="13" spans="1:8" ht="19.95" customHeight="1">
      <c r="A13" s="182" t="s">
        <v>602</v>
      </c>
      <c r="B13" s="186">
        <v>13451</v>
      </c>
      <c r="C13" s="186"/>
      <c r="D13" s="144">
        <f t="shared" si="0"/>
        <v>-1</v>
      </c>
      <c r="E13" s="183" t="s">
        <v>605</v>
      </c>
      <c r="F13" s="184">
        <v>1597</v>
      </c>
      <c r="G13" s="184">
        <v>1878</v>
      </c>
      <c r="H13" s="144">
        <f t="shared" si="1"/>
        <v>0.17595491546649966</v>
      </c>
    </row>
    <row r="14" spans="1:8" ht="19.95" customHeight="1">
      <c r="A14" s="182" t="s">
        <v>604</v>
      </c>
      <c r="B14" s="163">
        <v>-215</v>
      </c>
      <c r="C14" s="163">
        <v>0</v>
      </c>
      <c r="D14" s="144">
        <f t="shared" si="0"/>
        <v>-1</v>
      </c>
      <c r="E14" s="188" t="s">
        <v>609</v>
      </c>
      <c r="F14" s="185">
        <v>8981</v>
      </c>
      <c r="G14" s="185">
        <v>11816</v>
      </c>
      <c r="H14" s="144">
        <f t="shared" si="1"/>
        <v>0.31566640685892433</v>
      </c>
    </row>
    <row r="15" spans="1:8" ht="19.95" customHeight="1">
      <c r="A15" s="182" t="s">
        <v>1666</v>
      </c>
      <c r="B15" s="163">
        <v>0</v>
      </c>
      <c r="C15" s="163">
        <v>0</v>
      </c>
      <c r="D15" s="144" t="str">
        <f t="shared" si="0"/>
        <v/>
      </c>
      <c r="E15" s="188" t="s">
        <v>611</v>
      </c>
      <c r="F15" s="184">
        <v>92</v>
      </c>
      <c r="G15" s="184">
        <v>170</v>
      </c>
      <c r="H15" s="144">
        <f t="shared" si="1"/>
        <v>0.84782608695652173</v>
      </c>
    </row>
    <row r="16" spans="1:8" ht="19.95" customHeight="1">
      <c r="A16" s="182" t="s">
        <v>1667</v>
      </c>
      <c r="B16" s="163">
        <v>0</v>
      </c>
      <c r="C16" s="163">
        <v>0</v>
      </c>
      <c r="D16" s="144" t="str">
        <f t="shared" si="0"/>
        <v/>
      </c>
      <c r="E16" s="189" t="s">
        <v>1668</v>
      </c>
      <c r="F16" s="184"/>
      <c r="G16" s="184"/>
      <c r="H16" s="144" t="str">
        <f t="shared" si="1"/>
        <v/>
      </c>
    </row>
    <row r="17" spans="1:8" ht="19.95" customHeight="1">
      <c r="A17" s="182" t="s">
        <v>1669</v>
      </c>
      <c r="B17" s="163">
        <f>SUM(B18:B19)</f>
        <v>62</v>
      </c>
      <c r="C17" s="163">
        <f>SUM(C18:C19)</f>
        <v>80</v>
      </c>
      <c r="D17" s="144">
        <f t="shared" si="0"/>
        <v>0.29032258064516125</v>
      </c>
      <c r="E17" s="188"/>
      <c r="F17" s="190"/>
      <c r="G17" s="190"/>
      <c r="H17" s="144" t="str">
        <f t="shared" si="1"/>
        <v/>
      </c>
    </row>
    <row r="18" spans="1:8" ht="19.95" customHeight="1">
      <c r="A18" s="182" t="s">
        <v>608</v>
      </c>
      <c r="B18" s="186">
        <v>51</v>
      </c>
      <c r="C18" s="186">
        <v>40</v>
      </c>
      <c r="D18" s="144">
        <f t="shared" si="0"/>
        <v>-0.21568627450980393</v>
      </c>
      <c r="E18" s="188"/>
      <c r="F18" s="190"/>
      <c r="G18" s="190"/>
      <c r="H18" s="144" t="str">
        <f t="shared" si="1"/>
        <v/>
      </c>
    </row>
    <row r="19" spans="1:8" ht="19.95" customHeight="1">
      <c r="A19" s="182" t="s">
        <v>610</v>
      </c>
      <c r="B19" s="186">
        <v>11</v>
      </c>
      <c r="C19" s="186">
        <v>40</v>
      </c>
      <c r="D19" s="144">
        <f t="shared" si="0"/>
        <v>2.6363636363636362</v>
      </c>
      <c r="E19" s="188"/>
      <c r="F19" s="190"/>
      <c r="G19" s="190"/>
      <c r="H19" s="144" t="str">
        <f t="shared" si="1"/>
        <v/>
      </c>
    </row>
    <row r="20" spans="1:8" ht="19.95" customHeight="1">
      <c r="A20" s="182" t="s">
        <v>1670</v>
      </c>
      <c r="B20" s="163">
        <v>159</v>
      </c>
      <c r="C20" s="163">
        <v>460</v>
      </c>
      <c r="D20" s="144">
        <f t="shared" si="0"/>
        <v>1.8930817610062891</v>
      </c>
      <c r="E20" s="188"/>
      <c r="F20" s="190"/>
      <c r="G20" s="190"/>
      <c r="H20" s="144" t="str">
        <f t="shared" si="1"/>
        <v/>
      </c>
    </row>
    <row r="21" spans="1:8" ht="19.95" customHeight="1">
      <c r="A21" s="182" t="s">
        <v>1671</v>
      </c>
      <c r="B21" s="163">
        <v>0</v>
      </c>
      <c r="C21" s="163">
        <v>0</v>
      </c>
      <c r="D21" s="144" t="str">
        <f t="shared" si="0"/>
        <v/>
      </c>
      <c r="E21" s="188"/>
      <c r="F21" s="190"/>
      <c r="G21" s="190"/>
      <c r="H21" s="144" t="str">
        <f t="shared" si="1"/>
        <v/>
      </c>
    </row>
    <row r="22" spans="1:8" ht="19.95" customHeight="1">
      <c r="A22" s="182" t="s">
        <v>1672</v>
      </c>
      <c r="B22" s="163">
        <v>0</v>
      </c>
      <c r="C22" s="163">
        <v>0</v>
      </c>
      <c r="D22" s="144" t="str">
        <f t="shared" si="0"/>
        <v/>
      </c>
      <c r="E22" s="188"/>
      <c r="F22" s="190"/>
      <c r="G22" s="190"/>
      <c r="H22" s="144" t="str">
        <f t="shared" si="1"/>
        <v/>
      </c>
    </row>
    <row r="23" spans="1:8" ht="19.95" customHeight="1">
      <c r="A23" s="182" t="s">
        <v>1673</v>
      </c>
      <c r="B23" s="163">
        <v>0</v>
      </c>
      <c r="C23" s="163">
        <v>0</v>
      </c>
      <c r="D23" s="144" t="str">
        <f t="shared" si="0"/>
        <v/>
      </c>
      <c r="E23" s="188"/>
      <c r="F23" s="190"/>
      <c r="G23" s="190"/>
      <c r="H23" s="144" t="str">
        <f t="shared" si="1"/>
        <v/>
      </c>
    </row>
    <row r="24" spans="1:8" ht="19.95" customHeight="1">
      <c r="A24" s="182" t="s">
        <v>1674</v>
      </c>
      <c r="B24" s="163">
        <v>120</v>
      </c>
      <c r="C24" s="163">
        <v>300</v>
      </c>
      <c r="D24" s="144">
        <f t="shared" si="0"/>
        <v>1.5</v>
      </c>
      <c r="E24" s="188"/>
      <c r="F24" s="190"/>
      <c r="G24" s="190"/>
      <c r="H24" s="144" t="str">
        <f t="shared" si="1"/>
        <v/>
      </c>
    </row>
    <row r="25" spans="1:8" ht="19.95" customHeight="1">
      <c r="A25" s="182" t="s">
        <v>1675</v>
      </c>
      <c r="B25" s="163">
        <f>SUM(B26:B30)</f>
        <v>0</v>
      </c>
      <c r="C25" s="163">
        <f>SUM(C26:C30)</f>
        <v>0</v>
      </c>
      <c r="D25" s="144" t="str">
        <f t="shared" si="0"/>
        <v/>
      </c>
      <c r="E25" s="188"/>
      <c r="F25" s="190"/>
      <c r="G25" s="190"/>
      <c r="H25" s="144" t="str">
        <f t="shared" si="1"/>
        <v/>
      </c>
    </row>
    <row r="26" spans="1:8" ht="19.95" customHeight="1">
      <c r="A26" s="182" t="s">
        <v>1676</v>
      </c>
      <c r="B26" s="163">
        <v>0</v>
      </c>
      <c r="C26" s="163">
        <v>0</v>
      </c>
      <c r="D26" s="144" t="str">
        <f t="shared" si="0"/>
        <v/>
      </c>
      <c r="E26" s="188"/>
      <c r="F26" s="190"/>
      <c r="G26" s="190"/>
      <c r="H26" s="144" t="str">
        <f t="shared" si="1"/>
        <v/>
      </c>
    </row>
    <row r="27" spans="1:8" ht="19.95" customHeight="1">
      <c r="A27" s="182" t="s">
        <v>1677</v>
      </c>
      <c r="B27" s="163">
        <v>0</v>
      </c>
      <c r="C27" s="163">
        <v>0</v>
      </c>
      <c r="D27" s="144" t="str">
        <f t="shared" si="0"/>
        <v/>
      </c>
      <c r="E27" s="188"/>
      <c r="F27" s="190"/>
      <c r="G27" s="190"/>
      <c r="H27" s="144" t="str">
        <f t="shared" si="1"/>
        <v/>
      </c>
    </row>
    <row r="28" spans="1:8" ht="19.95" customHeight="1">
      <c r="A28" s="182" t="s">
        <v>1678</v>
      </c>
      <c r="B28" s="163">
        <v>0</v>
      </c>
      <c r="C28" s="163">
        <v>0</v>
      </c>
      <c r="D28" s="144" t="str">
        <f t="shared" si="0"/>
        <v/>
      </c>
      <c r="E28" s="188"/>
      <c r="F28" s="190"/>
      <c r="G28" s="190"/>
      <c r="H28" s="144" t="str">
        <f t="shared" si="1"/>
        <v/>
      </c>
    </row>
    <row r="29" spans="1:8" ht="19.95" customHeight="1">
      <c r="A29" s="182" t="s">
        <v>1679</v>
      </c>
      <c r="B29" s="163">
        <v>0</v>
      </c>
      <c r="C29" s="163">
        <v>0</v>
      </c>
      <c r="D29" s="144" t="str">
        <f t="shared" si="0"/>
        <v/>
      </c>
      <c r="E29" s="191"/>
      <c r="F29" s="190"/>
      <c r="G29" s="190"/>
      <c r="H29" s="144" t="str">
        <f t="shared" si="1"/>
        <v/>
      </c>
    </row>
    <row r="30" spans="1:8" ht="19.95" customHeight="1">
      <c r="A30" s="182" t="s">
        <v>1680</v>
      </c>
      <c r="B30" s="163">
        <v>0</v>
      </c>
      <c r="C30" s="163">
        <v>0</v>
      </c>
      <c r="D30" s="144" t="str">
        <f t="shared" si="0"/>
        <v/>
      </c>
      <c r="E30" s="192"/>
      <c r="F30" s="190"/>
      <c r="G30" s="190"/>
      <c r="H30" s="144" t="str">
        <f t="shared" si="1"/>
        <v/>
      </c>
    </row>
    <row r="31" spans="1:8" ht="19.95" customHeight="1">
      <c r="A31" s="182" t="s">
        <v>1681</v>
      </c>
      <c r="B31" s="163"/>
      <c r="C31" s="163"/>
      <c r="D31" s="144" t="str">
        <f t="shared" si="0"/>
        <v/>
      </c>
      <c r="E31" s="193"/>
      <c r="F31" s="190"/>
      <c r="G31" s="190"/>
      <c r="H31" s="144" t="str">
        <f t="shared" si="1"/>
        <v/>
      </c>
    </row>
    <row r="32" spans="1:8" ht="19.95" customHeight="1">
      <c r="A32" s="182" t="s">
        <v>1682</v>
      </c>
      <c r="B32" s="163">
        <v>7219</v>
      </c>
      <c r="C32" s="163">
        <v>2485</v>
      </c>
      <c r="D32" s="144">
        <f t="shared" si="0"/>
        <v>-0.65576949716027144</v>
      </c>
      <c r="E32" s="193"/>
      <c r="F32" s="190"/>
      <c r="G32" s="190"/>
      <c r="H32" s="144" t="str">
        <f t="shared" si="1"/>
        <v/>
      </c>
    </row>
    <row r="33" spans="1:8" ht="19.95" customHeight="1">
      <c r="A33" s="194" t="s">
        <v>620</v>
      </c>
      <c r="B33" s="163">
        <f>SUM(B5,B6,B7,B8,B9,B10,B16,B17,B20,B21,B22,B23,B24,B25,B31,B32)</f>
        <v>43621</v>
      </c>
      <c r="C33" s="163">
        <f>SUM(C5,C6,C7,C8,C9,C10,C16,C17,C20,C21,C22,C23,C24,C25,C31,C32)</f>
        <v>88055</v>
      </c>
      <c r="D33" s="144">
        <f t="shared" si="0"/>
        <v>1.0186378120629973</v>
      </c>
      <c r="E33" s="194" t="s">
        <v>621</v>
      </c>
      <c r="F33" s="195">
        <f>SUM(F5:F32)</f>
        <v>36512</v>
      </c>
      <c r="G33" s="195">
        <f>SUM(G5:G32)</f>
        <v>61603</v>
      </c>
      <c r="H33" s="144">
        <f t="shared" si="1"/>
        <v>0.68719872918492553</v>
      </c>
    </row>
    <row r="34" spans="1:8" ht="19.95" customHeight="1">
      <c r="A34" s="192" t="s">
        <v>622</v>
      </c>
      <c r="B34" s="184">
        <f>B35+B36+B37+B38</f>
        <v>97535</v>
      </c>
      <c r="C34" s="184">
        <f>C35+C36+C37+C38</f>
        <v>7447</v>
      </c>
      <c r="D34" s="144">
        <f t="shared" si="0"/>
        <v>-0.92364792125903517</v>
      </c>
      <c r="E34" s="196" t="s">
        <v>623</v>
      </c>
      <c r="F34" s="190">
        <f>F35+F36</f>
        <v>92096</v>
      </c>
      <c r="G34" s="190">
        <f>G35+G36</f>
        <v>3510</v>
      </c>
      <c r="H34" s="144">
        <f t="shared" si="1"/>
        <v>-0.96188759555246695</v>
      </c>
    </row>
    <row r="35" spans="1:8" ht="19.95" customHeight="1">
      <c r="A35" s="182" t="s">
        <v>1683</v>
      </c>
      <c r="B35" s="197">
        <v>2908</v>
      </c>
      <c r="C35" s="197"/>
      <c r="D35" s="144">
        <f t="shared" si="0"/>
        <v>-1</v>
      </c>
      <c r="E35" s="191" t="s">
        <v>625</v>
      </c>
      <c r="F35" s="190">
        <v>92096</v>
      </c>
      <c r="G35" s="190">
        <v>3510</v>
      </c>
      <c r="H35" s="144">
        <f t="shared" si="1"/>
        <v>-0.96188759555246695</v>
      </c>
    </row>
    <row r="36" spans="1:8" ht="19.95" customHeight="1">
      <c r="A36" s="182" t="s">
        <v>1684</v>
      </c>
      <c r="B36" s="197">
        <v>3004</v>
      </c>
      <c r="C36" s="197">
        <v>4837</v>
      </c>
      <c r="D36" s="144">
        <f t="shared" si="0"/>
        <v>0.61018641810918783</v>
      </c>
      <c r="E36" s="191" t="s">
        <v>627</v>
      </c>
      <c r="F36" s="190"/>
      <c r="G36" s="190"/>
      <c r="H36" s="144" t="str">
        <f t="shared" si="1"/>
        <v/>
      </c>
    </row>
    <row r="37" spans="1:8" ht="19.95" customHeight="1">
      <c r="A37" s="182" t="s">
        <v>1685</v>
      </c>
      <c r="B37" s="197">
        <v>606</v>
      </c>
      <c r="C37" s="197"/>
      <c r="D37" s="144">
        <f t="shared" si="0"/>
        <v>-1</v>
      </c>
      <c r="E37" s="192" t="s">
        <v>629</v>
      </c>
      <c r="F37" s="190">
        <f>F38+F39+F40</f>
        <v>12548</v>
      </c>
      <c r="G37" s="190">
        <f>G38+G39+G40</f>
        <v>30389</v>
      </c>
      <c r="H37" s="144">
        <f t="shared" si="1"/>
        <v>1.4218202103920943</v>
      </c>
    </row>
    <row r="38" spans="1:8" ht="19.95" customHeight="1">
      <c r="A38" s="182" t="s">
        <v>1686</v>
      </c>
      <c r="B38" s="197">
        <f>SUM(B39:B40)</f>
        <v>91017</v>
      </c>
      <c r="C38" s="197">
        <f>SUM(C39:C40)</f>
        <v>2610</v>
      </c>
      <c r="D38" s="144">
        <f t="shared" si="0"/>
        <v>-0.97132403836645897</v>
      </c>
      <c r="E38" s="193" t="s">
        <v>631</v>
      </c>
      <c r="F38" s="190">
        <v>1262</v>
      </c>
      <c r="G38" s="190"/>
      <c r="H38" s="144">
        <f t="shared" si="1"/>
        <v>-1</v>
      </c>
    </row>
    <row r="39" spans="1:8" ht="19.95" customHeight="1">
      <c r="A39" s="182" t="s">
        <v>1687</v>
      </c>
      <c r="B39" s="197"/>
      <c r="C39" s="197"/>
      <c r="D39" s="144" t="str">
        <f t="shared" si="0"/>
        <v/>
      </c>
      <c r="E39" s="193" t="s">
        <v>633</v>
      </c>
      <c r="F39" s="190">
        <v>6449</v>
      </c>
      <c r="G39" s="190">
        <v>29489</v>
      </c>
      <c r="H39" s="144">
        <f t="shared" si="1"/>
        <v>3.5726469220034112</v>
      </c>
    </row>
    <row r="40" spans="1:8" ht="19.95" customHeight="1">
      <c r="A40" s="182" t="s">
        <v>1688</v>
      </c>
      <c r="B40" s="197">
        <v>91017</v>
      </c>
      <c r="C40" s="197">
        <v>2610</v>
      </c>
      <c r="D40" s="144">
        <f t="shared" si="0"/>
        <v>-0.97132403836645897</v>
      </c>
      <c r="E40" s="193" t="s">
        <v>635</v>
      </c>
      <c r="F40" s="185">
        <v>4837</v>
      </c>
      <c r="G40" s="185">
        <v>900</v>
      </c>
      <c r="H40" s="144">
        <f t="shared" si="1"/>
        <v>-0.81393425677072562</v>
      </c>
    </row>
    <row r="41" spans="1:8" ht="19.95" customHeight="1">
      <c r="A41" s="194" t="s">
        <v>636</v>
      </c>
      <c r="B41" s="184">
        <f>B33+B34</f>
        <v>141156</v>
      </c>
      <c r="C41" s="184">
        <f>C33+C34</f>
        <v>95502</v>
      </c>
      <c r="D41" s="144">
        <f t="shared" si="0"/>
        <v>-0.32342939726260311</v>
      </c>
      <c r="E41" s="194" t="s">
        <v>637</v>
      </c>
      <c r="F41" s="190">
        <f>F33+F34+F37</f>
        <v>141156</v>
      </c>
      <c r="G41" s="190">
        <f>G33+G34+G37</f>
        <v>95502</v>
      </c>
      <c r="H41" s="144">
        <f t="shared" si="1"/>
        <v>-0.32342939726260311</v>
      </c>
    </row>
    <row r="42" spans="1:8" ht="21.75" customHeight="1">
      <c r="A42" s="133"/>
      <c r="B42" s="198"/>
      <c r="C42" s="133"/>
      <c r="D42" s="199"/>
      <c r="E42" s="133"/>
      <c r="F42" s="133"/>
      <c r="G42" s="200"/>
      <c r="H42" s="199"/>
    </row>
    <row r="43" spans="1:8" ht="21.75" customHeight="1">
      <c r="A43" s="133"/>
      <c r="B43" s="198"/>
      <c r="C43" s="133"/>
      <c r="D43" s="199"/>
      <c r="E43" s="133"/>
      <c r="F43" s="133"/>
      <c r="G43" s="201"/>
      <c r="H43" s="199"/>
    </row>
    <row r="44" spans="1:8" ht="21.75" customHeight="1">
      <c r="A44" s="133"/>
      <c r="B44" s="198"/>
      <c r="C44" s="133"/>
      <c r="D44" s="199"/>
      <c r="E44" s="133"/>
      <c r="F44" s="133"/>
      <c r="G44" s="133"/>
      <c r="H44" s="199"/>
    </row>
    <row r="45" spans="1:8" ht="21.75" customHeight="1">
      <c r="A45" s="133"/>
      <c r="B45" s="198"/>
      <c r="C45" s="133"/>
      <c r="D45" s="199"/>
      <c r="E45" s="133"/>
      <c r="F45" s="133"/>
      <c r="G45" s="133"/>
      <c r="H45" s="199"/>
    </row>
    <row r="46" spans="1:8" ht="21.75" customHeight="1">
      <c r="A46" s="133"/>
      <c r="B46" s="198"/>
      <c r="C46" s="133"/>
      <c r="D46" s="199"/>
      <c r="E46" s="133"/>
      <c r="F46" s="133"/>
      <c r="G46" s="133"/>
      <c r="H46" s="199"/>
    </row>
    <row r="47" spans="1:8" ht="21.75" customHeight="1">
      <c r="A47" s="133"/>
      <c r="B47" s="198"/>
      <c r="C47" s="133"/>
      <c r="D47" s="199"/>
      <c r="E47" s="133"/>
      <c r="F47" s="133"/>
      <c r="G47" s="133"/>
      <c r="H47" s="199"/>
    </row>
    <row r="48" spans="1:8" ht="21.75" customHeight="1">
      <c r="A48" s="133"/>
      <c r="B48" s="198"/>
      <c r="C48" s="133"/>
      <c r="D48" s="199"/>
      <c r="E48" s="133"/>
      <c r="F48" s="133"/>
      <c r="G48" s="133"/>
      <c r="H48" s="199"/>
    </row>
    <row r="49" spans="1:8" ht="21.75" customHeight="1">
      <c r="A49" s="133"/>
      <c r="B49" s="198"/>
      <c r="C49" s="133"/>
      <c r="D49" s="199"/>
      <c r="E49" s="133"/>
      <c r="F49" s="133"/>
      <c r="G49" s="133"/>
      <c r="H49" s="199"/>
    </row>
    <row r="50" spans="1:8" ht="21.75" customHeight="1">
      <c r="A50" s="133"/>
      <c r="B50" s="198"/>
      <c r="C50" s="133"/>
      <c r="D50" s="199"/>
      <c r="E50" s="133"/>
      <c r="F50" s="133"/>
      <c r="G50" s="133"/>
      <c r="H50" s="199"/>
    </row>
    <row r="51" spans="1:8" ht="21.75" customHeight="1">
      <c r="A51" s="133"/>
      <c r="B51" s="198"/>
      <c r="C51" s="133"/>
      <c r="D51" s="199"/>
      <c r="E51" s="133"/>
      <c r="F51" s="133"/>
      <c r="G51" s="133"/>
      <c r="H51" s="199"/>
    </row>
    <row r="52" spans="1:8" ht="21.75" customHeight="1">
      <c r="A52" s="133"/>
      <c r="B52" s="198"/>
      <c r="C52" s="133"/>
      <c r="D52" s="199"/>
      <c r="E52" s="133"/>
      <c r="F52" s="133"/>
      <c r="G52" s="133"/>
      <c r="H52" s="199"/>
    </row>
    <row r="53" spans="1:8" ht="21.75" customHeight="1">
      <c r="A53" s="133"/>
      <c r="B53" s="198"/>
      <c r="C53" s="133"/>
      <c r="D53" s="199"/>
      <c r="E53" s="133"/>
      <c r="F53" s="133"/>
      <c r="G53" s="133"/>
      <c r="H53" s="199"/>
    </row>
    <row r="54" spans="1:8" ht="21.75" customHeight="1">
      <c r="A54" s="133"/>
      <c r="B54" s="198"/>
      <c r="C54" s="133"/>
      <c r="D54" s="199"/>
      <c r="E54" s="133"/>
      <c r="F54" s="133"/>
      <c r="G54" s="133"/>
      <c r="H54" s="199"/>
    </row>
    <row r="55" spans="1:8" ht="21.75" customHeight="1">
      <c r="A55" s="133"/>
      <c r="B55" s="198"/>
      <c r="C55" s="133"/>
      <c r="D55" s="199"/>
      <c r="E55" s="133"/>
      <c r="F55" s="133"/>
      <c r="G55" s="133"/>
      <c r="H55" s="199"/>
    </row>
    <row r="56" spans="1:8" ht="21.75" customHeight="1">
      <c r="A56" s="133"/>
      <c r="B56" s="198"/>
      <c r="C56" s="133"/>
      <c r="D56" s="199"/>
      <c r="E56" s="133"/>
      <c r="F56" s="133"/>
      <c r="G56" s="133"/>
      <c r="H56" s="199"/>
    </row>
    <row r="57" spans="1:8">
      <c r="A57" s="133"/>
      <c r="B57" s="198"/>
      <c r="C57" s="133"/>
      <c r="D57" s="199"/>
      <c r="E57" s="133"/>
      <c r="F57" s="133"/>
      <c r="G57" s="133"/>
      <c r="H57" s="199"/>
    </row>
    <row r="58" spans="1:8">
      <c r="A58" s="133"/>
      <c r="B58" s="198"/>
      <c r="C58" s="133"/>
      <c r="D58" s="199"/>
      <c r="E58" s="133"/>
      <c r="F58" s="133"/>
      <c r="G58" s="133"/>
      <c r="H58" s="199"/>
    </row>
    <row r="59" spans="1:8">
      <c r="A59" s="133"/>
      <c r="B59" s="198"/>
      <c r="C59" s="133"/>
      <c r="D59" s="199"/>
      <c r="E59" s="133"/>
      <c r="F59" s="133"/>
      <c r="G59" s="133"/>
      <c r="H59" s="199"/>
    </row>
    <row r="60" spans="1:8">
      <c r="A60" s="133"/>
      <c r="B60" s="198"/>
      <c r="C60" s="133"/>
      <c r="D60" s="199"/>
      <c r="E60" s="133"/>
      <c r="F60" s="133"/>
      <c r="G60" s="133"/>
      <c r="H60" s="199"/>
    </row>
    <row r="61" spans="1:8">
      <c r="A61" s="133"/>
      <c r="B61" s="198"/>
      <c r="C61" s="133"/>
      <c r="D61" s="199"/>
      <c r="E61" s="133"/>
      <c r="F61" s="133"/>
      <c r="G61" s="133"/>
      <c r="H61" s="199"/>
    </row>
    <row r="62" spans="1:8">
      <c r="A62" s="133"/>
      <c r="B62" s="198"/>
      <c r="C62" s="133"/>
      <c r="D62" s="199"/>
      <c r="E62" s="133"/>
      <c r="F62" s="133"/>
      <c r="G62" s="133"/>
      <c r="H62" s="199"/>
    </row>
    <row r="63" spans="1:8">
      <c r="A63" s="133"/>
      <c r="B63" s="198"/>
      <c r="C63" s="133"/>
      <c r="D63" s="199"/>
      <c r="E63" s="133"/>
      <c r="F63" s="133"/>
      <c r="G63" s="133"/>
      <c r="H63" s="199"/>
    </row>
    <row r="64" spans="1:8">
      <c r="A64" s="133"/>
      <c r="B64" s="198"/>
      <c r="C64" s="133"/>
      <c r="D64" s="199"/>
      <c r="E64" s="133"/>
      <c r="F64" s="133"/>
      <c r="G64" s="133"/>
      <c r="H64" s="199"/>
    </row>
    <row r="65" spans="1:8">
      <c r="A65" s="133"/>
      <c r="B65" s="198"/>
      <c r="C65" s="133"/>
      <c r="D65" s="199"/>
      <c r="E65" s="133"/>
      <c r="F65" s="133"/>
      <c r="G65" s="133"/>
      <c r="H65" s="199"/>
    </row>
    <row r="66" spans="1:8">
      <c r="A66" s="133"/>
      <c r="B66" s="198"/>
      <c r="C66" s="133"/>
      <c r="D66" s="199"/>
      <c r="E66" s="133"/>
      <c r="F66" s="133"/>
      <c r="G66" s="133"/>
      <c r="H66" s="199"/>
    </row>
    <row r="67" spans="1:8">
      <c r="A67" s="133"/>
      <c r="B67" s="198"/>
      <c r="C67" s="133"/>
      <c r="D67" s="199"/>
      <c r="E67" s="133"/>
      <c r="F67" s="133"/>
      <c r="G67" s="133"/>
      <c r="H67" s="199"/>
    </row>
    <row r="68" spans="1:8">
      <c r="A68" s="133"/>
      <c r="B68" s="198"/>
      <c r="C68" s="133"/>
      <c r="D68" s="199"/>
      <c r="E68" s="133"/>
      <c r="F68" s="133"/>
      <c r="G68" s="133"/>
      <c r="H68" s="199"/>
    </row>
    <row r="69" spans="1:8">
      <c r="A69" s="133"/>
      <c r="B69" s="198"/>
      <c r="C69" s="133"/>
      <c r="D69" s="199"/>
      <c r="E69" s="133"/>
      <c r="F69" s="133"/>
      <c r="G69" s="133"/>
      <c r="H69" s="199"/>
    </row>
    <row r="70" spans="1:8">
      <c r="A70" s="133"/>
      <c r="B70" s="198"/>
      <c r="C70" s="133"/>
      <c r="D70" s="199"/>
      <c r="E70" s="133"/>
      <c r="F70" s="133"/>
      <c r="G70" s="133"/>
      <c r="H70" s="199"/>
    </row>
    <row r="71" spans="1:8">
      <c r="A71" s="133"/>
      <c r="B71" s="198"/>
      <c r="C71" s="133"/>
      <c r="D71" s="199"/>
      <c r="E71" s="133"/>
      <c r="F71" s="133"/>
      <c r="G71" s="133"/>
      <c r="H71" s="199"/>
    </row>
    <row r="72" spans="1:8">
      <c r="A72" s="133"/>
      <c r="B72" s="198"/>
      <c r="C72" s="133"/>
      <c r="D72" s="199"/>
      <c r="E72" s="133"/>
      <c r="F72" s="133"/>
      <c r="G72" s="133"/>
      <c r="H72" s="199"/>
    </row>
    <row r="73" spans="1:8">
      <c r="A73" s="133"/>
      <c r="B73" s="198"/>
      <c r="C73" s="133"/>
      <c r="D73" s="199"/>
      <c r="E73" s="133"/>
      <c r="F73" s="133"/>
      <c r="G73" s="133"/>
      <c r="H73" s="199"/>
    </row>
    <row r="74" spans="1:8">
      <c r="A74" s="133"/>
      <c r="B74" s="198"/>
      <c r="C74" s="133"/>
      <c r="D74" s="199"/>
      <c r="E74" s="133"/>
      <c r="F74" s="133"/>
      <c r="G74" s="133"/>
      <c r="H74" s="199"/>
    </row>
    <row r="75" spans="1:8">
      <c r="A75" s="133"/>
      <c r="B75" s="133"/>
      <c r="C75" s="133"/>
      <c r="D75" s="199"/>
      <c r="E75" s="133"/>
      <c r="F75" s="133"/>
      <c r="G75" s="133"/>
      <c r="H75" s="199"/>
    </row>
    <row r="76" spans="1:8">
      <c r="A76" s="133"/>
      <c r="B76" s="133"/>
      <c r="C76" s="133"/>
      <c r="D76" s="199"/>
      <c r="E76" s="133"/>
      <c r="F76" s="133"/>
      <c r="G76" s="133"/>
      <c r="H76" s="199"/>
    </row>
    <row r="77" spans="1:8">
      <c r="A77" s="133"/>
      <c r="B77" s="133"/>
      <c r="C77" s="133"/>
      <c r="D77" s="199"/>
      <c r="E77" s="133"/>
      <c r="F77" s="133"/>
      <c r="G77" s="133"/>
      <c r="H77" s="199"/>
    </row>
    <row r="78" spans="1:8">
      <c r="A78" s="133"/>
      <c r="B78" s="133"/>
      <c r="C78" s="133"/>
      <c r="D78" s="199"/>
      <c r="E78" s="133"/>
      <c r="F78" s="133"/>
      <c r="G78" s="133"/>
      <c r="H78" s="199"/>
    </row>
    <row r="79" spans="1:8">
      <c r="A79" s="133"/>
      <c r="B79" s="133"/>
      <c r="C79" s="133"/>
      <c r="D79" s="199"/>
      <c r="E79" s="133"/>
      <c r="F79" s="133"/>
      <c r="G79" s="133"/>
      <c r="H79" s="199"/>
    </row>
    <row r="80" spans="1:8">
      <c r="A80" s="133"/>
      <c r="B80" s="133"/>
      <c r="C80" s="133"/>
      <c r="D80" s="199"/>
      <c r="E80" s="133"/>
      <c r="F80" s="133"/>
      <c r="G80" s="133"/>
      <c r="H80" s="199"/>
    </row>
    <row r="81" spans="1:8">
      <c r="A81" s="133"/>
      <c r="B81" s="133"/>
      <c r="C81" s="133"/>
      <c r="D81" s="199"/>
      <c r="E81" s="133"/>
      <c r="F81" s="133"/>
      <c r="G81" s="133"/>
      <c r="H81" s="199"/>
    </row>
    <row r="82" spans="1:8">
      <c r="A82" s="133"/>
      <c r="B82" s="133"/>
      <c r="C82" s="133"/>
      <c r="D82" s="199"/>
      <c r="E82" s="133"/>
      <c r="F82" s="133"/>
      <c r="G82" s="133"/>
      <c r="H82" s="199"/>
    </row>
    <row r="83" spans="1:8">
      <c r="A83" s="133"/>
      <c r="B83" s="133"/>
      <c r="C83" s="133"/>
      <c r="D83" s="199"/>
      <c r="E83" s="133"/>
      <c r="F83" s="133"/>
      <c r="G83" s="133"/>
      <c r="H83" s="199"/>
    </row>
    <row r="84" spans="1:8">
      <c r="A84" s="133"/>
      <c r="B84" s="133"/>
      <c r="C84" s="133"/>
      <c r="D84" s="199"/>
      <c r="E84" s="133"/>
      <c r="F84" s="133"/>
      <c r="G84" s="133"/>
      <c r="H84" s="199"/>
    </row>
    <row r="85" spans="1:8">
      <c r="A85" s="133"/>
      <c r="B85" s="133"/>
      <c r="C85" s="133"/>
      <c r="D85" s="199"/>
      <c r="E85" s="133"/>
      <c r="F85" s="133"/>
      <c r="G85" s="133"/>
      <c r="H85" s="199"/>
    </row>
    <row r="86" spans="1:8">
      <c r="A86" s="133"/>
      <c r="B86" s="133"/>
      <c r="C86" s="133"/>
      <c r="D86" s="199"/>
      <c r="E86" s="133"/>
      <c r="F86" s="133"/>
      <c r="G86" s="133"/>
      <c r="H86" s="199"/>
    </row>
    <row r="87" spans="1:8">
      <c r="A87" s="133"/>
      <c r="B87" s="133"/>
      <c r="C87" s="133"/>
      <c r="D87" s="199"/>
      <c r="E87" s="133"/>
      <c r="F87" s="133"/>
      <c r="G87" s="133"/>
      <c r="H87" s="199"/>
    </row>
    <row r="88" spans="1:8">
      <c r="A88" s="133"/>
      <c r="B88" s="133"/>
      <c r="C88" s="133"/>
      <c r="D88" s="199"/>
      <c r="E88" s="133"/>
      <c r="F88" s="133"/>
      <c r="G88" s="133"/>
      <c r="H88" s="199"/>
    </row>
    <row r="89" spans="1:8">
      <c r="A89" s="133"/>
      <c r="B89" s="133"/>
      <c r="C89" s="133"/>
      <c r="D89" s="199"/>
      <c r="E89" s="133"/>
      <c r="F89" s="133"/>
      <c r="G89" s="133"/>
      <c r="H89" s="199"/>
    </row>
    <row r="90" spans="1:8">
      <c r="A90" s="133"/>
      <c r="B90" s="133"/>
      <c r="C90" s="133"/>
      <c r="D90" s="199"/>
      <c r="E90" s="133"/>
      <c r="F90" s="133"/>
      <c r="G90" s="133"/>
      <c r="H90" s="199"/>
    </row>
  </sheetData>
  <mergeCells count="4">
    <mergeCell ref="A1:H1"/>
    <mergeCell ref="G2:H2"/>
    <mergeCell ref="A3:D3"/>
    <mergeCell ref="E3:H3"/>
  </mergeCells>
  <phoneticPr fontId="41" type="noConversion"/>
  <printOptions horizontalCentered="1"/>
  <pageMargins left="0.47244094488188998" right="0.39370078740157499" top="0.82677165354330695" bottom="0.90551181102362199" header="0" footer="0"/>
  <pageSetup paperSize="9" scale="82" orientation="portrait" verticalDpi="12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65"/>
  <sheetViews>
    <sheetView showZeros="0" workbookViewId="0">
      <pane xSplit="2" ySplit="3" topLeftCell="C246" activePane="bottomRight" state="frozen"/>
      <selection pane="topRight"/>
      <selection pane="bottomLeft"/>
      <selection pane="bottomRight" activeCell="H67" sqref="H67"/>
    </sheetView>
  </sheetViews>
  <sheetFormatPr defaultColWidth="9" defaultRowHeight="15.6"/>
  <cols>
    <col min="1" max="1" width="7.59765625" style="150" customWidth="1"/>
    <col min="2" max="2" width="24.19921875" style="150" customWidth="1"/>
    <col min="3" max="4" width="7.5" style="150" customWidth="1"/>
    <col min="5" max="6" width="8.19921875" style="150" customWidth="1"/>
    <col min="7" max="7" width="7" style="150" customWidth="1"/>
    <col min="8" max="8" width="7" style="151" customWidth="1"/>
    <col min="9" max="9" width="7" style="152" customWidth="1"/>
    <col min="10" max="11" width="7" style="150" customWidth="1"/>
    <col min="12" max="16384" width="9" style="150"/>
  </cols>
  <sheetData>
    <row r="1" spans="1:12" ht="39.6" customHeight="1">
      <c r="A1" s="467" t="s">
        <v>1689</v>
      </c>
      <c r="B1" s="467"/>
      <c r="C1" s="467"/>
      <c r="D1" s="467"/>
      <c r="E1" s="467"/>
      <c r="F1" s="467"/>
      <c r="G1" s="467"/>
      <c r="H1" s="467"/>
      <c r="I1" s="467"/>
      <c r="J1" s="467"/>
      <c r="K1" s="467"/>
    </row>
    <row r="2" spans="1:12">
      <c r="A2" s="153" t="s">
        <v>1690</v>
      </c>
      <c r="B2" s="154"/>
      <c r="C2" s="154"/>
      <c r="D2" s="154"/>
      <c r="E2" s="154"/>
      <c r="F2" s="154"/>
      <c r="G2" s="154"/>
      <c r="H2" s="154"/>
      <c r="I2" s="167"/>
      <c r="J2" s="468" t="s">
        <v>640</v>
      </c>
      <c r="K2" s="468"/>
    </row>
    <row r="3" spans="1:12" ht="18" customHeight="1">
      <c r="A3" s="155"/>
      <c r="B3" s="156" t="s">
        <v>88</v>
      </c>
      <c r="C3" s="157" t="s">
        <v>1691</v>
      </c>
      <c r="D3" s="157" t="s">
        <v>1692</v>
      </c>
      <c r="E3" s="157" t="s">
        <v>1693</v>
      </c>
      <c r="F3" s="157" t="s">
        <v>1694</v>
      </c>
      <c r="G3" s="157" t="s">
        <v>1695</v>
      </c>
      <c r="H3" s="157" t="s">
        <v>1696</v>
      </c>
      <c r="I3" s="157" t="s">
        <v>1697</v>
      </c>
      <c r="J3" s="157" t="s">
        <v>1698</v>
      </c>
      <c r="K3" s="157" t="s">
        <v>1699</v>
      </c>
    </row>
    <row r="4" spans="1:12">
      <c r="A4" s="158" t="s">
        <v>1700</v>
      </c>
      <c r="B4" s="159" t="s">
        <v>1701</v>
      </c>
      <c r="C4" s="160">
        <f>SUM(D4:K4)</f>
        <v>1</v>
      </c>
      <c r="D4" s="160">
        <f t="shared" ref="D4:K4" si="0">SUM(D5,D11,D17)</f>
        <v>1</v>
      </c>
      <c r="E4" s="160">
        <f t="shared" si="0"/>
        <v>0</v>
      </c>
      <c r="F4" s="160">
        <f t="shared" si="0"/>
        <v>0</v>
      </c>
      <c r="G4" s="160">
        <f t="shared" si="0"/>
        <v>0</v>
      </c>
      <c r="H4" s="160">
        <f t="shared" si="0"/>
        <v>0</v>
      </c>
      <c r="I4" s="160">
        <f t="shared" si="0"/>
        <v>0</v>
      </c>
      <c r="J4" s="160">
        <f t="shared" si="0"/>
        <v>0</v>
      </c>
      <c r="K4" s="160">
        <f t="shared" si="0"/>
        <v>0</v>
      </c>
      <c r="L4" s="168"/>
    </row>
    <row r="5" spans="1:12" ht="22.8">
      <c r="A5" s="161" t="s">
        <v>1702</v>
      </c>
      <c r="B5" s="162" t="s">
        <v>1703</v>
      </c>
      <c r="C5" s="160">
        <f t="shared" ref="C5:C70" si="1">SUM(D5:K5)</f>
        <v>1</v>
      </c>
      <c r="D5" s="163">
        <f t="shared" ref="D5:K5" si="2">SUM(D6:D10)</f>
        <v>1</v>
      </c>
      <c r="E5" s="163">
        <f t="shared" si="2"/>
        <v>0</v>
      </c>
      <c r="F5" s="163">
        <f t="shared" si="2"/>
        <v>0</v>
      </c>
      <c r="G5" s="163">
        <f t="shared" si="2"/>
        <v>0</v>
      </c>
      <c r="H5" s="163">
        <f t="shared" si="2"/>
        <v>0</v>
      </c>
      <c r="I5" s="163">
        <f t="shared" si="2"/>
        <v>0</v>
      </c>
      <c r="J5" s="163">
        <f t="shared" si="2"/>
        <v>0</v>
      </c>
      <c r="K5" s="163">
        <f t="shared" si="2"/>
        <v>0</v>
      </c>
      <c r="L5" s="168"/>
    </row>
    <row r="6" spans="1:12">
      <c r="A6" s="161" t="s">
        <v>1704</v>
      </c>
      <c r="B6" s="162" t="s">
        <v>1705</v>
      </c>
      <c r="C6" s="160">
        <f t="shared" si="1"/>
        <v>1</v>
      </c>
      <c r="D6" s="163">
        <v>1</v>
      </c>
      <c r="E6" s="163">
        <v>0</v>
      </c>
      <c r="F6" s="163">
        <v>0</v>
      </c>
      <c r="G6" s="163">
        <v>0</v>
      </c>
      <c r="H6" s="163">
        <v>0</v>
      </c>
      <c r="I6" s="163">
        <v>0</v>
      </c>
      <c r="J6" s="163">
        <v>0</v>
      </c>
      <c r="K6" s="163">
        <v>0</v>
      </c>
      <c r="L6" s="168"/>
    </row>
    <row r="7" spans="1:12">
      <c r="A7" s="161" t="s">
        <v>1706</v>
      </c>
      <c r="B7" s="162" t="s">
        <v>1707</v>
      </c>
      <c r="C7" s="160">
        <f t="shared" si="1"/>
        <v>0</v>
      </c>
      <c r="D7" s="163">
        <v>0</v>
      </c>
      <c r="E7" s="163">
        <v>0</v>
      </c>
      <c r="F7" s="163">
        <v>0</v>
      </c>
      <c r="G7" s="163">
        <v>0</v>
      </c>
      <c r="H7" s="163">
        <v>0</v>
      </c>
      <c r="I7" s="163">
        <v>0</v>
      </c>
      <c r="J7" s="163">
        <v>0</v>
      </c>
      <c r="K7" s="163">
        <v>0</v>
      </c>
      <c r="L7" s="168"/>
    </row>
    <row r="8" spans="1:12">
      <c r="A8" s="161" t="s">
        <v>1708</v>
      </c>
      <c r="B8" s="162" t="s">
        <v>1709</v>
      </c>
      <c r="C8" s="160">
        <f t="shared" si="1"/>
        <v>0</v>
      </c>
      <c r="D8" s="163">
        <v>0</v>
      </c>
      <c r="E8" s="163">
        <v>0</v>
      </c>
      <c r="F8" s="163">
        <v>0</v>
      </c>
      <c r="G8" s="163">
        <v>0</v>
      </c>
      <c r="H8" s="163">
        <v>0</v>
      </c>
      <c r="I8" s="163">
        <v>0</v>
      </c>
      <c r="J8" s="163">
        <v>0</v>
      </c>
      <c r="K8" s="163">
        <v>0</v>
      </c>
      <c r="L8" s="168"/>
    </row>
    <row r="9" spans="1:12" ht="22.8">
      <c r="A9" s="161" t="s">
        <v>1710</v>
      </c>
      <c r="B9" s="162" t="s">
        <v>646</v>
      </c>
      <c r="C9" s="160">
        <f t="shared" si="1"/>
        <v>0</v>
      </c>
      <c r="D9" s="163">
        <v>0</v>
      </c>
      <c r="E9" s="163">
        <v>0</v>
      </c>
      <c r="F9" s="163">
        <v>0</v>
      </c>
      <c r="G9" s="163">
        <v>0</v>
      </c>
      <c r="H9" s="163">
        <v>0</v>
      </c>
      <c r="I9" s="163">
        <v>0</v>
      </c>
      <c r="J9" s="163">
        <v>0</v>
      </c>
      <c r="K9" s="163">
        <v>0</v>
      </c>
      <c r="L9" s="168"/>
    </row>
    <row r="10" spans="1:12" ht="22.8">
      <c r="A10" s="161" t="s">
        <v>1711</v>
      </c>
      <c r="B10" s="162" t="s">
        <v>1712</v>
      </c>
      <c r="C10" s="160">
        <f t="shared" si="1"/>
        <v>0</v>
      </c>
      <c r="D10" s="163">
        <v>0</v>
      </c>
      <c r="E10" s="163">
        <v>0</v>
      </c>
      <c r="F10" s="163">
        <v>0</v>
      </c>
      <c r="G10" s="163">
        <v>0</v>
      </c>
      <c r="H10" s="163">
        <v>0</v>
      </c>
      <c r="I10" s="163">
        <v>0</v>
      </c>
      <c r="J10" s="163">
        <v>0</v>
      </c>
      <c r="K10" s="163">
        <v>0</v>
      </c>
      <c r="L10" s="168"/>
    </row>
    <row r="11" spans="1:12">
      <c r="A11" s="161" t="s">
        <v>1713</v>
      </c>
      <c r="B11" s="162" t="s">
        <v>1714</v>
      </c>
      <c r="C11" s="160">
        <f t="shared" si="1"/>
        <v>0</v>
      </c>
      <c r="D11" s="163">
        <f t="shared" ref="D11:K11" si="3">SUM(D12:D16)</f>
        <v>0</v>
      </c>
      <c r="E11" s="163">
        <f t="shared" si="3"/>
        <v>0</v>
      </c>
      <c r="F11" s="163">
        <f t="shared" si="3"/>
        <v>0</v>
      </c>
      <c r="G11" s="163">
        <f t="shared" si="3"/>
        <v>0</v>
      </c>
      <c r="H11" s="163">
        <f t="shared" si="3"/>
        <v>0</v>
      </c>
      <c r="I11" s="163">
        <f t="shared" si="3"/>
        <v>0</v>
      </c>
      <c r="J11" s="163">
        <f t="shared" si="3"/>
        <v>0</v>
      </c>
      <c r="K11" s="163">
        <f t="shared" si="3"/>
        <v>0</v>
      </c>
      <c r="L11" s="168"/>
    </row>
    <row r="12" spans="1:12">
      <c r="A12" s="161" t="s">
        <v>1715</v>
      </c>
      <c r="B12" s="162" t="s">
        <v>1716</v>
      </c>
      <c r="C12" s="160">
        <f t="shared" si="1"/>
        <v>0</v>
      </c>
      <c r="D12" s="163">
        <v>0</v>
      </c>
      <c r="E12" s="163">
        <v>0</v>
      </c>
      <c r="F12" s="163">
        <v>0</v>
      </c>
      <c r="G12" s="163">
        <v>0</v>
      </c>
      <c r="H12" s="163">
        <v>0</v>
      </c>
      <c r="I12" s="163">
        <v>0</v>
      </c>
      <c r="J12" s="163">
        <v>0</v>
      </c>
      <c r="K12" s="163">
        <v>0</v>
      </c>
      <c r="L12" s="168"/>
    </row>
    <row r="13" spans="1:12">
      <c r="A13" s="161" t="s">
        <v>1717</v>
      </c>
      <c r="B13" s="162" t="s">
        <v>1718</v>
      </c>
      <c r="C13" s="160">
        <f t="shared" si="1"/>
        <v>0</v>
      </c>
      <c r="D13" s="163">
        <v>0</v>
      </c>
      <c r="E13" s="163">
        <v>0</v>
      </c>
      <c r="F13" s="163">
        <v>0</v>
      </c>
      <c r="G13" s="163">
        <v>0</v>
      </c>
      <c r="H13" s="163">
        <v>0</v>
      </c>
      <c r="I13" s="163">
        <v>0</v>
      </c>
      <c r="J13" s="163">
        <v>0</v>
      </c>
      <c r="K13" s="163">
        <v>0</v>
      </c>
      <c r="L13" s="168"/>
    </row>
    <row r="14" spans="1:12">
      <c r="A14" s="161" t="s">
        <v>1719</v>
      </c>
      <c r="B14" s="162" t="s">
        <v>1720</v>
      </c>
      <c r="C14" s="160">
        <f t="shared" si="1"/>
        <v>0</v>
      </c>
      <c r="D14" s="163">
        <v>0</v>
      </c>
      <c r="E14" s="163">
        <v>0</v>
      </c>
      <c r="F14" s="163">
        <v>0</v>
      </c>
      <c r="G14" s="163">
        <v>0</v>
      </c>
      <c r="H14" s="163">
        <v>0</v>
      </c>
      <c r="I14" s="163">
        <v>0</v>
      </c>
      <c r="J14" s="163">
        <v>0</v>
      </c>
      <c r="K14" s="163">
        <v>0</v>
      </c>
      <c r="L14" s="168"/>
    </row>
    <row r="15" spans="1:12">
      <c r="A15" s="161" t="s">
        <v>1721</v>
      </c>
      <c r="B15" s="162" t="s">
        <v>1722</v>
      </c>
      <c r="C15" s="160">
        <f t="shared" si="1"/>
        <v>0</v>
      </c>
      <c r="D15" s="163">
        <v>0</v>
      </c>
      <c r="E15" s="163">
        <v>0</v>
      </c>
      <c r="F15" s="163">
        <v>0</v>
      </c>
      <c r="G15" s="163">
        <v>0</v>
      </c>
      <c r="H15" s="163">
        <v>0</v>
      </c>
      <c r="I15" s="163">
        <v>0</v>
      </c>
      <c r="J15" s="163">
        <v>0</v>
      </c>
      <c r="K15" s="163">
        <v>0</v>
      </c>
      <c r="L15" s="168"/>
    </row>
    <row r="16" spans="1:12">
      <c r="A16" s="161" t="s">
        <v>1723</v>
      </c>
      <c r="B16" s="162" t="s">
        <v>1724</v>
      </c>
      <c r="C16" s="160">
        <f t="shared" si="1"/>
        <v>0</v>
      </c>
      <c r="D16" s="163">
        <v>0</v>
      </c>
      <c r="E16" s="163">
        <v>0</v>
      </c>
      <c r="F16" s="163">
        <v>0</v>
      </c>
      <c r="G16" s="163">
        <v>0</v>
      </c>
      <c r="H16" s="163">
        <v>0</v>
      </c>
      <c r="I16" s="163">
        <v>0</v>
      </c>
      <c r="J16" s="163">
        <v>0</v>
      </c>
      <c r="K16" s="163">
        <v>0</v>
      </c>
      <c r="L16" s="168"/>
    </row>
    <row r="17" spans="1:12" ht="22.8">
      <c r="A17" s="161" t="s">
        <v>1725</v>
      </c>
      <c r="B17" s="162" t="s">
        <v>654</v>
      </c>
      <c r="C17" s="160">
        <f t="shared" si="1"/>
        <v>0</v>
      </c>
      <c r="D17" s="163">
        <f t="shared" ref="D17:K17" si="4">SUM(D18:D19)</f>
        <v>0</v>
      </c>
      <c r="E17" s="163">
        <f t="shared" si="4"/>
        <v>0</v>
      </c>
      <c r="F17" s="163">
        <f t="shared" si="4"/>
        <v>0</v>
      </c>
      <c r="G17" s="163">
        <f t="shared" si="4"/>
        <v>0</v>
      </c>
      <c r="H17" s="163">
        <f t="shared" si="4"/>
        <v>0</v>
      </c>
      <c r="I17" s="163">
        <f t="shared" si="4"/>
        <v>0</v>
      </c>
      <c r="J17" s="163">
        <f t="shared" si="4"/>
        <v>0</v>
      </c>
      <c r="K17" s="163">
        <f t="shared" si="4"/>
        <v>0</v>
      </c>
      <c r="L17" s="168"/>
    </row>
    <row r="18" spans="1:12">
      <c r="A18" s="161" t="s">
        <v>1726</v>
      </c>
      <c r="B18" s="162" t="s">
        <v>1727</v>
      </c>
      <c r="C18" s="160">
        <f t="shared" si="1"/>
        <v>0</v>
      </c>
      <c r="D18" s="163">
        <v>0</v>
      </c>
      <c r="E18" s="163">
        <v>0</v>
      </c>
      <c r="F18" s="163">
        <v>0</v>
      </c>
      <c r="G18" s="163">
        <v>0</v>
      </c>
      <c r="H18" s="163">
        <v>0</v>
      </c>
      <c r="I18" s="163">
        <v>0</v>
      </c>
      <c r="J18" s="163">
        <v>0</v>
      </c>
      <c r="K18" s="163">
        <v>0</v>
      </c>
      <c r="L18" s="168"/>
    </row>
    <row r="19" spans="1:12" ht="22.8">
      <c r="A19" s="161" t="s">
        <v>1728</v>
      </c>
      <c r="B19" s="162" t="s">
        <v>1729</v>
      </c>
      <c r="C19" s="160">
        <f t="shared" si="1"/>
        <v>0</v>
      </c>
      <c r="D19" s="163">
        <v>0</v>
      </c>
      <c r="E19" s="163">
        <v>0</v>
      </c>
      <c r="F19" s="163">
        <v>0</v>
      </c>
      <c r="G19" s="163">
        <v>0</v>
      </c>
      <c r="H19" s="163">
        <v>0</v>
      </c>
      <c r="I19" s="163">
        <v>0</v>
      </c>
      <c r="J19" s="163">
        <v>0</v>
      </c>
      <c r="K19" s="163">
        <v>0</v>
      </c>
      <c r="L19" s="168"/>
    </row>
    <row r="20" spans="1:12">
      <c r="A20" s="158" t="s">
        <v>1730</v>
      </c>
      <c r="B20" s="159" t="s">
        <v>657</v>
      </c>
      <c r="C20" s="160">
        <f t="shared" si="1"/>
        <v>0</v>
      </c>
      <c r="D20" s="160">
        <f t="shared" ref="D20:K20" si="5">SUM(D21,D25,D29)</f>
        <v>0</v>
      </c>
      <c r="E20" s="160">
        <f t="shared" si="5"/>
        <v>0</v>
      </c>
      <c r="F20" s="160">
        <f t="shared" si="5"/>
        <v>0</v>
      </c>
      <c r="G20" s="160">
        <f t="shared" si="5"/>
        <v>0</v>
      </c>
      <c r="H20" s="160">
        <f t="shared" si="5"/>
        <v>0</v>
      </c>
      <c r="I20" s="160">
        <f t="shared" si="5"/>
        <v>0</v>
      </c>
      <c r="J20" s="160">
        <f t="shared" si="5"/>
        <v>0</v>
      </c>
      <c r="K20" s="160">
        <f t="shared" si="5"/>
        <v>0</v>
      </c>
      <c r="L20" s="168"/>
    </row>
    <row r="21" spans="1:12" ht="22.8">
      <c r="A21" s="161" t="s">
        <v>1731</v>
      </c>
      <c r="B21" s="162" t="s">
        <v>1732</v>
      </c>
      <c r="C21" s="160">
        <f t="shared" si="1"/>
        <v>0</v>
      </c>
      <c r="D21" s="163">
        <f t="shared" ref="D21:K21" si="6">SUM(D22:D24)</f>
        <v>0</v>
      </c>
      <c r="E21" s="163">
        <f t="shared" si="6"/>
        <v>0</v>
      </c>
      <c r="F21" s="163">
        <f t="shared" si="6"/>
        <v>0</v>
      </c>
      <c r="G21" s="163">
        <f t="shared" si="6"/>
        <v>0</v>
      </c>
      <c r="H21" s="163">
        <f t="shared" si="6"/>
        <v>0</v>
      </c>
      <c r="I21" s="163">
        <f t="shared" si="6"/>
        <v>0</v>
      </c>
      <c r="J21" s="163">
        <f t="shared" si="6"/>
        <v>0</v>
      </c>
      <c r="K21" s="163">
        <f t="shared" si="6"/>
        <v>0</v>
      </c>
      <c r="L21" s="168"/>
    </row>
    <row r="22" spans="1:12">
      <c r="A22" s="161" t="s">
        <v>1733</v>
      </c>
      <c r="B22" s="162" t="s">
        <v>1734</v>
      </c>
      <c r="C22" s="160">
        <f t="shared" si="1"/>
        <v>0</v>
      </c>
      <c r="D22" s="163">
        <v>0</v>
      </c>
      <c r="E22" s="163">
        <v>0</v>
      </c>
      <c r="F22" s="163">
        <v>0</v>
      </c>
      <c r="G22" s="163">
        <v>0</v>
      </c>
      <c r="H22" s="163">
        <v>0</v>
      </c>
      <c r="I22" s="163">
        <v>0</v>
      </c>
      <c r="J22" s="163">
        <v>0</v>
      </c>
      <c r="K22" s="163">
        <v>0</v>
      </c>
      <c r="L22" s="168"/>
    </row>
    <row r="23" spans="1:12">
      <c r="A23" s="161" t="s">
        <v>1735</v>
      </c>
      <c r="B23" s="162" t="s">
        <v>1736</v>
      </c>
      <c r="C23" s="160">
        <f t="shared" si="1"/>
        <v>0</v>
      </c>
      <c r="D23" s="163">
        <v>0</v>
      </c>
      <c r="E23" s="163">
        <v>0</v>
      </c>
      <c r="F23" s="163">
        <v>0</v>
      </c>
      <c r="G23" s="163">
        <v>0</v>
      </c>
      <c r="H23" s="163">
        <v>0</v>
      </c>
      <c r="I23" s="163">
        <v>0</v>
      </c>
      <c r="J23" s="163">
        <v>0</v>
      </c>
      <c r="K23" s="163">
        <v>0</v>
      </c>
      <c r="L23" s="168"/>
    </row>
    <row r="24" spans="1:12" ht="22.8">
      <c r="A24" s="161" t="s">
        <v>1737</v>
      </c>
      <c r="B24" s="162" t="s">
        <v>1738</v>
      </c>
      <c r="C24" s="160">
        <f t="shared" si="1"/>
        <v>0</v>
      </c>
      <c r="D24" s="163">
        <v>0</v>
      </c>
      <c r="E24" s="163">
        <v>0</v>
      </c>
      <c r="F24" s="163">
        <v>0</v>
      </c>
      <c r="G24" s="163">
        <v>0</v>
      </c>
      <c r="H24" s="163">
        <v>0</v>
      </c>
      <c r="I24" s="163">
        <v>0</v>
      </c>
      <c r="J24" s="163">
        <v>0</v>
      </c>
      <c r="K24" s="163">
        <v>0</v>
      </c>
      <c r="L24" s="168"/>
    </row>
    <row r="25" spans="1:12" ht="22.8">
      <c r="A25" s="161" t="s">
        <v>1739</v>
      </c>
      <c r="B25" s="162" t="s">
        <v>1740</v>
      </c>
      <c r="C25" s="160">
        <f t="shared" si="1"/>
        <v>0</v>
      </c>
      <c r="D25" s="163">
        <f t="shared" ref="D25:K25" si="7">SUM(D26:D28)</f>
        <v>0</v>
      </c>
      <c r="E25" s="163">
        <f t="shared" si="7"/>
        <v>0</v>
      </c>
      <c r="F25" s="163">
        <f t="shared" si="7"/>
        <v>0</v>
      </c>
      <c r="G25" s="163">
        <f t="shared" si="7"/>
        <v>0</v>
      </c>
      <c r="H25" s="163">
        <f t="shared" si="7"/>
        <v>0</v>
      </c>
      <c r="I25" s="163">
        <f t="shared" si="7"/>
        <v>0</v>
      </c>
      <c r="J25" s="163">
        <f t="shared" si="7"/>
        <v>0</v>
      </c>
      <c r="K25" s="163">
        <f t="shared" si="7"/>
        <v>0</v>
      </c>
      <c r="L25" s="168"/>
    </row>
    <row r="26" spans="1:12">
      <c r="A26" s="161" t="s">
        <v>1741</v>
      </c>
      <c r="B26" s="162" t="s">
        <v>1734</v>
      </c>
      <c r="C26" s="160">
        <f t="shared" si="1"/>
        <v>0</v>
      </c>
      <c r="D26" s="163">
        <v>0</v>
      </c>
      <c r="E26" s="163">
        <v>0</v>
      </c>
      <c r="F26" s="163">
        <v>0</v>
      </c>
      <c r="G26" s="163">
        <v>0</v>
      </c>
      <c r="H26" s="163">
        <v>0</v>
      </c>
      <c r="I26" s="163">
        <v>0</v>
      </c>
      <c r="J26" s="163">
        <v>0</v>
      </c>
      <c r="K26" s="163">
        <v>0</v>
      </c>
      <c r="L26" s="168"/>
    </row>
    <row r="27" spans="1:12">
      <c r="A27" s="161" t="s">
        <v>1742</v>
      </c>
      <c r="B27" s="162" t="s">
        <v>1736</v>
      </c>
      <c r="C27" s="160">
        <f t="shared" si="1"/>
        <v>0</v>
      </c>
      <c r="D27" s="163">
        <v>0</v>
      </c>
      <c r="E27" s="163">
        <v>0</v>
      </c>
      <c r="F27" s="163">
        <v>0</v>
      </c>
      <c r="G27" s="163">
        <v>0</v>
      </c>
      <c r="H27" s="163">
        <v>0</v>
      </c>
      <c r="I27" s="163">
        <v>0</v>
      </c>
      <c r="J27" s="163">
        <v>0</v>
      </c>
      <c r="K27" s="163">
        <v>0</v>
      </c>
      <c r="L27" s="168"/>
    </row>
    <row r="28" spans="1:12">
      <c r="A28" s="161" t="s">
        <v>1743</v>
      </c>
      <c r="B28" s="162" t="s">
        <v>1744</v>
      </c>
      <c r="C28" s="160">
        <f t="shared" si="1"/>
        <v>0</v>
      </c>
      <c r="D28" s="163">
        <v>0</v>
      </c>
      <c r="E28" s="163">
        <v>0</v>
      </c>
      <c r="F28" s="163">
        <v>0</v>
      </c>
      <c r="G28" s="163">
        <v>0</v>
      </c>
      <c r="H28" s="163">
        <v>0</v>
      </c>
      <c r="I28" s="163">
        <v>0</v>
      </c>
      <c r="J28" s="163">
        <v>0</v>
      </c>
      <c r="K28" s="163">
        <v>0</v>
      </c>
      <c r="L28" s="168"/>
    </row>
    <row r="29" spans="1:12" ht="22.8">
      <c r="A29" s="161" t="s">
        <v>1745</v>
      </c>
      <c r="B29" s="162" t="s">
        <v>1746</v>
      </c>
      <c r="C29" s="160">
        <f t="shared" si="1"/>
        <v>0</v>
      </c>
      <c r="D29" s="163">
        <f t="shared" ref="D29:K29" si="8">SUM(D30:D31)</f>
        <v>0</v>
      </c>
      <c r="E29" s="163">
        <f t="shared" si="8"/>
        <v>0</v>
      </c>
      <c r="F29" s="163">
        <f t="shared" si="8"/>
        <v>0</v>
      </c>
      <c r="G29" s="163">
        <f t="shared" si="8"/>
        <v>0</v>
      </c>
      <c r="H29" s="163">
        <f t="shared" si="8"/>
        <v>0</v>
      </c>
      <c r="I29" s="163">
        <f t="shared" si="8"/>
        <v>0</v>
      </c>
      <c r="J29" s="163">
        <f t="shared" si="8"/>
        <v>0</v>
      </c>
      <c r="K29" s="163">
        <f t="shared" si="8"/>
        <v>0</v>
      </c>
      <c r="L29" s="168"/>
    </row>
    <row r="30" spans="1:12">
      <c r="A30" s="161" t="s">
        <v>1747</v>
      </c>
      <c r="B30" s="162" t="s">
        <v>1736</v>
      </c>
      <c r="C30" s="160">
        <f t="shared" si="1"/>
        <v>0</v>
      </c>
      <c r="D30" s="163">
        <v>0</v>
      </c>
      <c r="E30" s="163">
        <v>0</v>
      </c>
      <c r="F30" s="163">
        <v>0</v>
      </c>
      <c r="G30" s="163">
        <v>0</v>
      </c>
      <c r="H30" s="163">
        <v>0</v>
      </c>
      <c r="I30" s="163">
        <v>0</v>
      </c>
      <c r="J30" s="163">
        <v>0</v>
      </c>
      <c r="K30" s="163">
        <v>0</v>
      </c>
      <c r="L30" s="168"/>
    </row>
    <row r="31" spans="1:12" ht="22.8">
      <c r="A31" s="161" t="s">
        <v>1748</v>
      </c>
      <c r="B31" s="162" t="s">
        <v>1749</v>
      </c>
      <c r="C31" s="160">
        <f t="shared" si="1"/>
        <v>0</v>
      </c>
      <c r="D31" s="163">
        <v>0</v>
      </c>
      <c r="E31" s="163">
        <v>0</v>
      </c>
      <c r="F31" s="163">
        <v>0</v>
      </c>
      <c r="G31" s="163">
        <v>0</v>
      </c>
      <c r="H31" s="163">
        <v>0</v>
      </c>
      <c r="I31" s="163">
        <v>0</v>
      </c>
      <c r="J31" s="163">
        <v>0</v>
      </c>
      <c r="K31" s="163">
        <v>0</v>
      </c>
      <c r="L31" s="168"/>
    </row>
    <row r="32" spans="1:12">
      <c r="A32" s="158" t="s">
        <v>1750</v>
      </c>
      <c r="B32" s="159" t="s">
        <v>668</v>
      </c>
      <c r="C32" s="160">
        <f t="shared" si="1"/>
        <v>0</v>
      </c>
      <c r="D32" s="160">
        <f t="shared" ref="D32:K32" si="9">SUM(D33,D38)</f>
        <v>0</v>
      </c>
      <c r="E32" s="160">
        <f t="shared" si="9"/>
        <v>0</v>
      </c>
      <c r="F32" s="160">
        <f t="shared" si="9"/>
        <v>0</v>
      </c>
      <c r="G32" s="160">
        <f t="shared" si="9"/>
        <v>0</v>
      </c>
      <c r="H32" s="160">
        <f t="shared" si="9"/>
        <v>0</v>
      </c>
      <c r="I32" s="160">
        <f t="shared" si="9"/>
        <v>0</v>
      </c>
      <c r="J32" s="160">
        <f t="shared" si="9"/>
        <v>0</v>
      </c>
      <c r="K32" s="160">
        <f t="shared" si="9"/>
        <v>0</v>
      </c>
      <c r="L32" s="168"/>
    </row>
    <row r="33" spans="1:12" ht="22.8">
      <c r="A33" s="161" t="s">
        <v>1751</v>
      </c>
      <c r="B33" s="162" t="s">
        <v>1752</v>
      </c>
      <c r="C33" s="160">
        <f t="shared" si="1"/>
        <v>0</v>
      </c>
      <c r="D33" s="163">
        <f t="shared" ref="D33:K33" si="10">SUM(D34:D37)</f>
        <v>0</v>
      </c>
      <c r="E33" s="163">
        <f t="shared" si="10"/>
        <v>0</v>
      </c>
      <c r="F33" s="163">
        <f t="shared" si="10"/>
        <v>0</v>
      </c>
      <c r="G33" s="163">
        <f t="shared" si="10"/>
        <v>0</v>
      </c>
      <c r="H33" s="163">
        <f t="shared" si="10"/>
        <v>0</v>
      </c>
      <c r="I33" s="163">
        <f t="shared" si="10"/>
        <v>0</v>
      </c>
      <c r="J33" s="163">
        <f t="shared" si="10"/>
        <v>0</v>
      </c>
      <c r="K33" s="163">
        <f t="shared" si="10"/>
        <v>0</v>
      </c>
      <c r="L33" s="168"/>
    </row>
    <row r="34" spans="1:12">
      <c r="A34" s="161">
        <v>2116001</v>
      </c>
      <c r="B34" s="162" t="s">
        <v>1753</v>
      </c>
      <c r="C34" s="160">
        <f t="shared" si="1"/>
        <v>0</v>
      </c>
      <c r="D34" s="163">
        <f t="shared" ref="D34:K34" si="11">SUM(D35:D42)</f>
        <v>0</v>
      </c>
      <c r="E34" s="163">
        <f t="shared" si="11"/>
        <v>0</v>
      </c>
      <c r="F34" s="163">
        <f t="shared" si="11"/>
        <v>0</v>
      </c>
      <c r="G34" s="163">
        <f t="shared" si="11"/>
        <v>0</v>
      </c>
      <c r="H34" s="163">
        <f t="shared" si="11"/>
        <v>0</v>
      </c>
      <c r="I34" s="163">
        <f t="shared" si="11"/>
        <v>0</v>
      </c>
      <c r="J34" s="163">
        <f t="shared" si="11"/>
        <v>0</v>
      </c>
      <c r="K34" s="163">
        <f t="shared" si="11"/>
        <v>0</v>
      </c>
      <c r="L34" s="168"/>
    </row>
    <row r="35" spans="1:12">
      <c r="A35" s="161">
        <v>2116002</v>
      </c>
      <c r="B35" s="162" t="s">
        <v>1754</v>
      </c>
      <c r="C35" s="160">
        <f t="shared" si="1"/>
        <v>0</v>
      </c>
      <c r="D35" s="163">
        <v>0</v>
      </c>
      <c r="E35" s="163">
        <v>0</v>
      </c>
      <c r="F35" s="163">
        <v>0</v>
      </c>
      <c r="G35" s="163">
        <v>0</v>
      </c>
      <c r="H35" s="163">
        <v>0</v>
      </c>
      <c r="I35" s="163">
        <v>0</v>
      </c>
      <c r="J35" s="163">
        <v>0</v>
      </c>
      <c r="K35" s="163">
        <v>0</v>
      </c>
      <c r="L35" s="168"/>
    </row>
    <row r="36" spans="1:12">
      <c r="A36" s="161">
        <v>2116003</v>
      </c>
      <c r="B36" s="162" t="s">
        <v>1755</v>
      </c>
      <c r="C36" s="160">
        <f t="shared" si="1"/>
        <v>0</v>
      </c>
      <c r="D36" s="163">
        <v>0</v>
      </c>
      <c r="E36" s="163">
        <v>0</v>
      </c>
      <c r="F36" s="163">
        <v>0</v>
      </c>
      <c r="G36" s="163">
        <v>0</v>
      </c>
      <c r="H36" s="163">
        <v>0</v>
      </c>
      <c r="I36" s="163">
        <v>0</v>
      </c>
      <c r="J36" s="163">
        <v>0</v>
      </c>
      <c r="K36" s="163">
        <v>0</v>
      </c>
      <c r="L36" s="168"/>
    </row>
    <row r="37" spans="1:12" ht="22.8">
      <c r="A37" s="161">
        <v>2116099</v>
      </c>
      <c r="B37" s="162" t="s">
        <v>1756</v>
      </c>
      <c r="C37" s="160">
        <f t="shared" si="1"/>
        <v>0</v>
      </c>
      <c r="D37" s="163">
        <v>0</v>
      </c>
      <c r="E37" s="163">
        <v>0</v>
      </c>
      <c r="F37" s="163">
        <v>0</v>
      </c>
      <c r="G37" s="163">
        <v>0</v>
      </c>
      <c r="H37" s="163">
        <v>0</v>
      </c>
      <c r="I37" s="163">
        <v>0</v>
      </c>
      <c r="J37" s="163">
        <v>0</v>
      </c>
      <c r="K37" s="163">
        <v>0</v>
      </c>
      <c r="L37" s="168"/>
    </row>
    <row r="38" spans="1:12">
      <c r="A38" s="161">
        <v>21161</v>
      </c>
      <c r="B38" s="162" t="s">
        <v>1757</v>
      </c>
      <c r="C38" s="160">
        <f t="shared" si="1"/>
        <v>0</v>
      </c>
      <c r="D38" s="163">
        <f t="shared" ref="D38:K38" si="12">SUM(D39:D42)</f>
        <v>0</v>
      </c>
      <c r="E38" s="163">
        <f t="shared" si="12"/>
        <v>0</v>
      </c>
      <c r="F38" s="163">
        <f t="shared" si="12"/>
        <v>0</v>
      </c>
      <c r="G38" s="163">
        <f t="shared" si="12"/>
        <v>0</v>
      </c>
      <c r="H38" s="163">
        <f t="shared" si="12"/>
        <v>0</v>
      </c>
      <c r="I38" s="163">
        <f t="shared" si="12"/>
        <v>0</v>
      </c>
      <c r="J38" s="163">
        <f t="shared" si="12"/>
        <v>0</v>
      </c>
      <c r="K38" s="163">
        <f t="shared" si="12"/>
        <v>0</v>
      </c>
      <c r="L38" s="168"/>
    </row>
    <row r="39" spans="1:12">
      <c r="A39" s="161">
        <v>2116101</v>
      </c>
      <c r="B39" s="162" t="s">
        <v>1758</v>
      </c>
      <c r="C39" s="160">
        <f t="shared" si="1"/>
        <v>0</v>
      </c>
      <c r="D39" s="163">
        <v>0</v>
      </c>
      <c r="E39" s="163">
        <v>0</v>
      </c>
      <c r="F39" s="163">
        <v>0</v>
      </c>
      <c r="G39" s="163">
        <v>0</v>
      </c>
      <c r="H39" s="163">
        <v>0</v>
      </c>
      <c r="I39" s="163">
        <v>0</v>
      </c>
      <c r="J39" s="163">
        <v>0</v>
      </c>
      <c r="K39" s="163">
        <v>0</v>
      </c>
      <c r="L39" s="168"/>
    </row>
    <row r="40" spans="1:12">
      <c r="A40" s="161">
        <v>2116102</v>
      </c>
      <c r="B40" s="162" t="s">
        <v>1759</v>
      </c>
      <c r="C40" s="160">
        <f t="shared" si="1"/>
        <v>0</v>
      </c>
      <c r="D40" s="163">
        <v>0</v>
      </c>
      <c r="E40" s="163">
        <v>0</v>
      </c>
      <c r="F40" s="163">
        <v>0</v>
      </c>
      <c r="G40" s="163">
        <v>0</v>
      </c>
      <c r="H40" s="163">
        <v>0</v>
      </c>
      <c r="I40" s="163">
        <v>0</v>
      </c>
      <c r="J40" s="163">
        <v>0</v>
      </c>
      <c r="K40" s="163">
        <v>0</v>
      </c>
      <c r="L40" s="168"/>
    </row>
    <row r="41" spans="1:12">
      <c r="A41" s="161">
        <v>2116103</v>
      </c>
      <c r="B41" s="162" t="s">
        <v>1760</v>
      </c>
      <c r="C41" s="160">
        <f t="shared" si="1"/>
        <v>0</v>
      </c>
      <c r="D41" s="163">
        <v>0</v>
      </c>
      <c r="E41" s="163">
        <v>0</v>
      </c>
      <c r="F41" s="163">
        <v>0</v>
      </c>
      <c r="G41" s="163">
        <v>0</v>
      </c>
      <c r="H41" s="163">
        <v>0</v>
      </c>
      <c r="I41" s="163">
        <v>0</v>
      </c>
      <c r="J41" s="163">
        <v>0</v>
      </c>
      <c r="K41" s="163">
        <v>0</v>
      </c>
      <c r="L41" s="168"/>
    </row>
    <row r="42" spans="1:12" ht="22.8">
      <c r="A42" s="161">
        <v>2116104</v>
      </c>
      <c r="B42" s="162" t="s">
        <v>1761</v>
      </c>
      <c r="C42" s="160">
        <f t="shared" si="1"/>
        <v>0</v>
      </c>
      <c r="D42" s="163">
        <v>0</v>
      </c>
      <c r="E42" s="163">
        <v>0</v>
      </c>
      <c r="F42" s="163">
        <v>0</v>
      </c>
      <c r="G42" s="163">
        <v>0</v>
      </c>
      <c r="H42" s="163">
        <v>0</v>
      </c>
      <c r="I42" s="163">
        <v>0</v>
      </c>
      <c r="J42" s="163">
        <v>0</v>
      </c>
      <c r="K42" s="163">
        <v>0</v>
      </c>
      <c r="L42" s="168"/>
    </row>
    <row r="43" spans="1:12">
      <c r="A43" s="158" t="s">
        <v>1762</v>
      </c>
      <c r="B43" s="159" t="s">
        <v>681</v>
      </c>
      <c r="C43" s="160">
        <f t="shared" ref="C43:K43" si="13">SUM(C44,C59,C63,C64,C70,C74,C78,C82,C88,C91)</f>
        <v>46637</v>
      </c>
      <c r="D43" s="160">
        <f t="shared" si="13"/>
        <v>46637</v>
      </c>
      <c r="E43" s="160">
        <f t="shared" si="13"/>
        <v>0</v>
      </c>
      <c r="F43" s="160">
        <f t="shared" si="13"/>
        <v>0</v>
      </c>
      <c r="G43" s="160">
        <f t="shared" si="13"/>
        <v>0</v>
      </c>
      <c r="H43" s="160">
        <f t="shared" si="13"/>
        <v>0</v>
      </c>
      <c r="I43" s="160">
        <f t="shared" si="13"/>
        <v>0</v>
      </c>
      <c r="J43" s="160">
        <f t="shared" si="13"/>
        <v>0</v>
      </c>
      <c r="K43" s="160">
        <f t="shared" si="13"/>
        <v>0</v>
      </c>
      <c r="L43" s="168"/>
    </row>
    <row r="44" spans="1:12" ht="22.8">
      <c r="A44" s="161" t="s">
        <v>1763</v>
      </c>
      <c r="B44" s="162" t="s">
        <v>1764</v>
      </c>
      <c r="C44" s="160">
        <f t="shared" si="1"/>
        <v>46637</v>
      </c>
      <c r="D44" s="163">
        <f t="shared" ref="D44:K44" si="14">SUM(D45:D58)</f>
        <v>46637</v>
      </c>
      <c r="E44" s="163">
        <f t="shared" si="14"/>
        <v>0</v>
      </c>
      <c r="F44" s="163">
        <f t="shared" si="14"/>
        <v>0</v>
      </c>
      <c r="G44" s="163">
        <f t="shared" si="14"/>
        <v>0</v>
      </c>
      <c r="H44" s="163">
        <f t="shared" si="14"/>
        <v>0</v>
      </c>
      <c r="I44" s="163">
        <f t="shared" si="14"/>
        <v>0</v>
      </c>
      <c r="J44" s="163">
        <f t="shared" si="14"/>
        <v>0</v>
      </c>
      <c r="K44" s="163">
        <f t="shared" si="14"/>
        <v>0</v>
      </c>
      <c r="L44" s="168"/>
    </row>
    <row r="45" spans="1:12">
      <c r="A45" s="161" t="s">
        <v>1765</v>
      </c>
      <c r="B45" s="162" t="s">
        <v>1766</v>
      </c>
      <c r="C45" s="160">
        <f t="shared" si="1"/>
        <v>40133</v>
      </c>
      <c r="D45" s="164">
        <v>40133</v>
      </c>
      <c r="E45" s="163"/>
      <c r="F45" s="163"/>
      <c r="G45" s="163"/>
      <c r="H45" s="163"/>
      <c r="I45" s="163"/>
      <c r="J45" s="163"/>
      <c r="K45" s="163"/>
      <c r="L45" s="168"/>
    </row>
    <row r="46" spans="1:12">
      <c r="A46" s="161" t="s">
        <v>1767</v>
      </c>
      <c r="B46" s="162" t="s">
        <v>1768</v>
      </c>
      <c r="C46" s="160">
        <f t="shared" si="1"/>
        <v>5515</v>
      </c>
      <c r="D46" s="164">
        <v>5515</v>
      </c>
      <c r="E46" s="163"/>
      <c r="F46" s="163"/>
      <c r="G46" s="163"/>
      <c r="H46" s="163"/>
      <c r="I46" s="163"/>
      <c r="J46" s="163"/>
      <c r="K46" s="163"/>
      <c r="L46" s="168"/>
    </row>
    <row r="47" spans="1:12">
      <c r="A47" s="161" t="s">
        <v>1769</v>
      </c>
      <c r="B47" s="162" t="s">
        <v>1770</v>
      </c>
      <c r="C47" s="160">
        <f t="shared" si="1"/>
        <v>0</v>
      </c>
      <c r="D47" s="164"/>
      <c r="E47" s="163"/>
      <c r="F47" s="163"/>
      <c r="G47" s="163"/>
      <c r="H47" s="163"/>
      <c r="I47" s="163"/>
      <c r="J47" s="163"/>
      <c r="K47" s="163"/>
      <c r="L47" s="168"/>
    </row>
    <row r="48" spans="1:12">
      <c r="A48" s="161" t="s">
        <v>1771</v>
      </c>
      <c r="B48" s="162" t="s">
        <v>1772</v>
      </c>
      <c r="C48" s="160">
        <f t="shared" si="1"/>
        <v>1</v>
      </c>
      <c r="D48" s="164">
        <v>1</v>
      </c>
      <c r="E48" s="163"/>
      <c r="F48" s="163"/>
      <c r="G48" s="163"/>
      <c r="H48" s="163"/>
      <c r="I48" s="163"/>
      <c r="J48" s="163"/>
      <c r="K48" s="163"/>
      <c r="L48" s="168"/>
    </row>
    <row r="49" spans="1:12">
      <c r="A49" s="161" t="s">
        <v>1773</v>
      </c>
      <c r="B49" s="162" t="s">
        <v>1774</v>
      </c>
      <c r="C49" s="160">
        <f t="shared" si="1"/>
        <v>0</v>
      </c>
      <c r="D49" s="163"/>
      <c r="E49" s="163"/>
      <c r="F49" s="163"/>
      <c r="G49" s="163"/>
      <c r="H49" s="163"/>
      <c r="I49" s="163"/>
      <c r="J49" s="163"/>
      <c r="K49" s="163"/>
      <c r="L49" s="168"/>
    </row>
    <row r="50" spans="1:12">
      <c r="A50" s="161" t="s">
        <v>1775</v>
      </c>
      <c r="B50" s="162" t="s">
        <v>1776</v>
      </c>
      <c r="C50" s="160">
        <f t="shared" si="1"/>
        <v>0</v>
      </c>
      <c r="D50" s="163"/>
      <c r="E50" s="163"/>
      <c r="F50" s="163"/>
      <c r="G50" s="163"/>
      <c r="H50" s="163"/>
      <c r="I50" s="163"/>
      <c r="J50" s="163"/>
      <c r="K50" s="163"/>
      <c r="L50" s="168"/>
    </row>
    <row r="51" spans="1:12">
      <c r="A51" s="161" t="s">
        <v>1777</v>
      </c>
      <c r="B51" s="162" t="s">
        <v>1778</v>
      </c>
      <c r="C51" s="160">
        <f t="shared" si="1"/>
        <v>0</v>
      </c>
      <c r="D51" s="163"/>
      <c r="E51" s="163">
        <v>0</v>
      </c>
      <c r="F51" s="163">
        <v>0</v>
      </c>
      <c r="G51" s="163">
        <v>0</v>
      </c>
      <c r="H51" s="163">
        <v>0</v>
      </c>
      <c r="I51" s="163">
        <v>0</v>
      </c>
      <c r="J51" s="163">
        <v>0</v>
      </c>
      <c r="K51" s="163">
        <v>0</v>
      </c>
      <c r="L51" s="168"/>
    </row>
    <row r="52" spans="1:12">
      <c r="A52" s="161" t="s">
        <v>1779</v>
      </c>
      <c r="B52" s="162" t="s">
        <v>1780</v>
      </c>
      <c r="C52" s="160">
        <f t="shared" si="1"/>
        <v>0</v>
      </c>
      <c r="D52" s="163"/>
      <c r="E52" s="163">
        <v>0</v>
      </c>
      <c r="F52" s="163">
        <v>0</v>
      </c>
      <c r="G52" s="163">
        <v>0</v>
      </c>
      <c r="H52" s="163">
        <v>0</v>
      </c>
      <c r="I52" s="163">
        <v>0</v>
      </c>
      <c r="J52" s="163">
        <v>0</v>
      </c>
      <c r="K52" s="163">
        <v>0</v>
      </c>
      <c r="L52" s="168"/>
    </row>
    <row r="53" spans="1:12">
      <c r="A53" s="161" t="s">
        <v>1781</v>
      </c>
      <c r="B53" s="162" t="s">
        <v>1782</v>
      </c>
      <c r="C53" s="160">
        <f t="shared" si="1"/>
        <v>0</v>
      </c>
      <c r="D53" s="163"/>
      <c r="E53" s="163">
        <v>0</v>
      </c>
      <c r="F53" s="163">
        <v>0</v>
      </c>
      <c r="G53" s="163">
        <v>0</v>
      </c>
      <c r="H53" s="163">
        <v>0</v>
      </c>
      <c r="I53" s="163">
        <v>0</v>
      </c>
      <c r="J53" s="163">
        <v>0</v>
      </c>
      <c r="K53" s="163">
        <v>0</v>
      </c>
      <c r="L53" s="168"/>
    </row>
    <row r="54" spans="1:12">
      <c r="A54" s="161" t="s">
        <v>1783</v>
      </c>
      <c r="B54" s="162" t="s">
        <v>1784</v>
      </c>
      <c r="C54" s="160">
        <f t="shared" si="1"/>
        <v>0</v>
      </c>
      <c r="D54" s="163"/>
      <c r="E54" s="163">
        <v>0</v>
      </c>
      <c r="F54" s="163">
        <v>0</v>
      </c>
      <c r="G54" s="163">
        <v>0</v>
      </c>
      <c r="H54" s="163">
        <v>0</v>
      </c>
      <c r="I54" s="163">
        <v>0</v>
      </c>
      <c r="J54" s="163">
        <v>0</v>
      </c>
      <c r="K54" s="163">
        <v>0</v>
      </c>
      <c r="L54" s="168"/>
    </row>
    <row r="55" spans="1:12">
      <c r="A55" s="161" t="s">
        <v>1785</v>
      </c>
      <c r="B55" s="162" t="s">
        <v>1786</v>
      </c>
      <c r="C55" s="160">
        <f t="shared" si="1"/>
        <v>0</v>
      </c>
      <c r="D55" s="163">
        <v>0</v>
      </c>
      <c r="E55" s="163">
        <v>0</v>
      </c>
      <c r="F55" s="163">
        <v>0</v>
      </c>
      <c r="G55" s="163">
        <v>0</v>
      </c>
      <c r="H55" s="163">
        <v>0</v>
      </c>
      <c r="I55" s="163">
        <v>0</v>
      </c>
      <c r="J55" s="163">
        <v>0</v>
      </c>
      <c r="K55" s="163">
        <v>0</v>
      </c>
      <c r="L55" s="168"/>
    </row>
    <row r="56" spans="1:12">
      <c r="A56" s="165" t="s">
        <v>1787</v>
      </c>
      <c r="B56" s="166" t="s">
        <v>1788</v>
      </c>
      <c r="C56" s="160">
        <f t="shared" si="1"/>
        <v>988</v>
      </c>
      <c r="D56" s="164">
        <f>1467-479</f>
        <v>988</v>
      </c>
      <c r="E56" s="163"/>
      <c r="F56" s="163"/>
      <c r="G56" s="163"/>
      <c r="H56" s="163"/>
      <c r="I56" s="163"/>
      <c r="J56" s="163"/>
      <c r="K56" s="163"/>
      <c r="L56" s="168"/>
    </row>
    <row r="57" spans="1:12">
      <c r="A57" s="165">
        <v>2120816</v>
      </c>
      <c r="B57" s="166" t="s">
        <v>1789</v>
      </c>
      <c r="C57" s="160">
        <f t="shared" si="1"/>
        <v>0</v>
      </c>
      <c r="D57" s="164"/>
      <c r="E57" s="163"/>
      <c r="F57" s="163"/>
      <c r="G57" s="163"/>
      <c r="H57" s="163"/>
      <c r="I57" s="163"/>
      <c r="J57" s="163"/>
      <c r="K57" s="163"/>
      <c r="L57" s="168"/>
    </row>
    <row r="58" spans="1:12" ht="22.8">
      <c r="A58" s="161" t="s">
        <v>1790</v>
      </c>
      <c r="B58" s="162" t="s">
        <v>1791</v>
      </c>
      <c r="C58" s="160">
        <f t="shared" si="1"/>
        <v>0</v>
      </c>
      <c r="D58" s="164"/>
      <c r="E58" s="164"/>
      <c r="F58" s="164"/>
      <c r="G58" s="164"/>
      <c r="H58" s="164"/>
      <c r="I58" s="164"/>
      <c r="J58" s="164"/>
      <c r="K58" s="164"/>
      <c r="L58" s="168"/>
    </row>
    <row r="59" spans="1:12">
      <c r="A59" s="161" t="s">
        <v>1792</v>
      </c>
      <c r="B59" s="162" t="s">
        <v>1793</v>
      </c>
      <c r="C59" s="160">
        <f t="shared" si="1"/>
        <v>0</v>
      </c>
      <c r="D59" s="163">
        <f t="shared" ref="D59:K59" si="15">SUM(D60:D62)</f>
        <v>0</v>
      </c>
      <c r="E59" s="163">
        <f t="shared" si="15"/>
        <v>0</v>
      </c>
      <c r="F59" s="163">
        <f t="shared" si="15"/>
        <v>0</v>
      </c>
      <c r="G59" s="163">
        <f t="shared" si="15"/>
        <v>0</v>
      </c>
      <c r="H59" s="163">
        <f t="shared" si="15"/>
        <v>0</v>
      </c>
      <c r="I59" s="163">
        <f t="shared" si="15"/>
        <v>0</v>
      </c>
      <c r="J59" s="163">
        <f t="shared" si="15"/>
        <v>0</v>
      </c>
      <c r="K59" s="163">
        <f t="shared" si="15"/>
        <v>0</v>
      </c>
      <c r="L59" s="168"/>
    </row>
    <row r="60" spans="1:12">
      <c r="A60" s="161" t="s">
        <v>1794</v>
      </c>
      <c r="B60" s="162" t="s">
        <v>1766</v>
      </c>
      <c r="C60" s="160">
        <f t="shared" si="1"/>
        <v>0</v>
      </c>
      <c r="D60" s="163">
        <v>0</v>
      </c>
      <c r="E60" s="163">
        <v>0</v>
      </c>
      <c r="F60" s="163">
        <v>0</v>
      </c>
      <c r="G60" s="163">
        <v>0</v>
      </c>
      <c r="H60" s="163">
        <v>0</v>
      </c>
      <c r="I60" s="163">
        <v>0</v>
      </c>
      <c r="J60" s="163">
        <v>0</v>
      </c>
      <c r="K60" s="163">
        <v>0</v>
      </c>
      <c r="L60" s="168"/>
    </row>
    <row r="61" spans="1:12">
      <c r="A61" s="161" t="s">
        <v>1795</v>
      </c>
      <c r="B61" s="162" t="s">
        <v>1768</v>
      </c>
      <c r="C61" s="160">
        <f t="shared" si="1"/>
        <v>0</v>
      </c>
      <c r="D61" s="163">
        <v>0</v>
      </c>
      <c r="E61" s="163">
        <v>0</v>
      </c>
      <c r="F61" s="163">
        <v>0</v>
      </c>
      <c r="G61" s="163">
        <v>0</v>
      </c>
      <c r="H61" s="163">
        <v>0</v>
      </c>
      <c r="I61" s="163">
        <v>0</v>
      </c>
      <c r="J61" s="163">
        <v>0</v>
      </c>
      <c r="K61" s="163">
        <v>0</v>
      </c>
      <c r="L61" s="168"/>
    </row>
    <row r="62" spans="1:12">
      <c r="A62" s="161" t="s">
        <v>1796</v>
      </c>
      <c r="B62" s="162" t="s">
        <v>1797</v>
      </c>
      <c r="C62" s="160">
        <f t="shared" si="1"/>
        <v>0</v>
      </c>
      <c r="D62" s="163">
        <v>0</v>
      </c>
      <c r="E62" s="163">
        <v>0</v>
      </c>
      <c r="F62" s="163">
        <v>0</v>
      </c>
      <c r="G62" s="163">
        <v>0</v>
      </c>
      <c r="H62" s="163">
        <v>0</v>
      </c>
      <c r="I62" s="163">
        <v>0</v>
      </c>
      <c r="J62" s="163">
        <v>0</v>
      </c>
      <c r="K62" s="163">
        <v>0</v>
      </c>
      <c r="L62" s="168"/>
    </row>
    <row r="63" spans="1:12">
      <c r="A63" s="161" t="s">
        <v>1798</v>
      </c>
      <c r="B63" s="162" t="s">
        <v>1799</v>
      </c>
      <c r="C63" s="160">
        <f t="shared" si="1"/>
        <v>0</v>
      </c>
      <c r="D63" s="163">
        <v>0</v>
      </c>
      <c r="E63" s="163">
        <v>0</v>
      </c>
      <c r="F63" s="163">
        <v>0</v>
      </c>
      <c r="G63" s="163">
        <v>0</v>
      </c>
      <c r="H63" s="163">
        <v>0</v>
      </c>
      <c r="I63" s="163">
        <v>0</v>
      </c>
      <c r="J63" s="163">
        <v>0</v>
      </c>
      <c r="K63" s="163">
        <v>0</v>
      </c>
      <c r="L63" s="168"/>
    </row>
    <row r="64" spans="1:12">
      <c r="A64" s="161" t="s">
        <v>1800</v>
      </c>
      <c r="B64" s="162" t="s">
        <v>1801</v>
      </c>
      <c r="C64" s="160">
        <f t="shared" si="1"/>
        <v>0</v>
      </c>
      <c r="D64" s="163">
        <f t="shared" ref="D64:K64" si="16">SUM(D65:D69)</f>
        <v>0</v>
      </c>
      <c r="E64" s="163">
        <f t="shared" si="16"/>
        <v>0</v>
      </c>
      <c r="F64" s="163">
        <f t="shared" si="16"/>
        <v>0</v>
      </c>
      <c r="G64" s="163">
        <f t="shared" si="16"/>
        <v>0</v>
      </c>
      <c r="H64" s="163">
        <f t="shared" si="16"/>
        <v>0</v>
      </c>
      <c r="I64" s="163">
        <f t="shared" si="16"/>
        <v>0</v>
      </c>
      <c r="J64" s="163">
        <f t="shared" si="16"/>
        <v>0</v>
      </c>
      <c r="K64" s="163">
        <f t="shared" si="16"/>
        <v>0</v>
      </c>
      <c r="L64" s="168"/>
    </row>
    <row r="65" spans="1:12">
      <c r="A65" s="161" t="s">
        <v>1802</v>
      </c>
      <c r="B65" s="162" t="s">
        <v>1803</v>
      </c>
      <c r="C65" s="160">
        <f t="shared" si="1"/>
        <v>0</v>
      </c>
      <c r="D65" s="164"/>
      <c r="E65" s="163">
        <v>0</v>
      </c>
      <c r="F65" s="163">
        <v>0</v>
      </c>
      <c r="G65" s="163">
        <v>0</v>
      </c>
      <c r="H65" s="163">
        <v>0</v>
      </c>
      <c r="I65" s="163">
        <v>0</v>
      </c>
      <c r="J65" s="163">
        <v>0</v>
      </c>
      <c r="K65" s="163">
        <v>0</v>
      </c>
      <c r="L65" s="168"/>
    </row>
    <row r="66" spans="1:12">
      <c r="A66" s="161" t="s">
        <v>1804</v>
      </c>
      <c r="B66" s="162" t="s">
        <v>1805</v>
      </c>
      <c r="C66" s="160">
        <f t="shared" si="1"/>
        <v>0</v>
      </c>
      <c r="D66" s="164"/>
      <c r="E66" s="163">
        <v>0</v>
      </c>
      <c r="F66" s="163">
        <v>0</v>
      </c>
      <c r="G66" s="163">
        <v>0</v>
      </c>
      <c r="H66" s="163">
        <v>0</v>
      </c>
      <c r="I66" s="163">
        <v>0</v>
      </c>
      <c r="J66" s="163">
        <v>0</v>
      </c>
      <c r="K66" s="163">
        <v>0</v>
      </c>
      <c r="L66" s="168"/>
    </row>
    <row r="67" spans="1:12">
      <c r="A67" s="161" t="s">
        <v>1806</v>
      </c>
      <c r="B67" s="162" t="s">
        <v>1807</v>
      </c>
      <c r="C67" s="160">
        <f t="shared" si="1"/>
        <v>0</v>
      </c>
      <c r="D67" s="163">
        <v>0</v>
      </c>
      <c r="E67" s="163">
        <v>0</v>
      </c>
      <c r="F67" s="163">
        <v>0</v>
      </c>
      <c r="G67" s="163">
        <v>0</v>
      </c>
      <c r="H67" s="163">
        <v>0</v>
      </c>
      <c r="I67" s="163">
        <v>0</v>
      </c>
      <c r="J67" s="163">
        <v>0</v>
      </c>
      <c r="K67" s="163">
        <v>0</v>
      </c>
      <c r="L67" s="168"/>
    </row>
    <row r="68" spans="1:12">
      <c r="A68" s="161" t="s">
        <v>1808</v>
      </c>
      <c r="B68" s="162" t="s">
        <v>1809</v>
      </c>
      <c r="C68" s="160">
        <f t="shared" si="1"/>
        <v>0</v>
      </c>
      <c r="D68" s="163">
        <v>0</v>
      </c>
      <c r="E68" s="163">
        <v>0</v>
      </c>
      <c r="F68" s="163">
        <v>0</v>
      </c>
      <c r="G68" s="163">
        <v>0</v>
      </c>
      <c r="H68" s="163">
        <v>0</v>
      </c>
      <c r="I68" s="163">
        <v>0</v>
      </c>
      <c r="J68" s="163">
        <v>0</v>
      </c>
      <c r="K68" s="163">
        <v>0</v>
      </c>
      <c r="L68" s="168"/>
    </row>
    <row r="69" spans="1:12" ht="22.8">
      <c r="A69" s="161" t="s">
        <v>1810</v>
      </c>
      <c r="B69" s="162" t="s">
        <v>1811</v>
      </c>
      <c r="C69" s="160">
        <f t="shared" si="1"/>
        <v>0</v>
      </c>
      <c r="D69" s="163"/>
      <c r="E69" s="163">
        <v>0</v>
      </c>
      <c r="F69" s="163">
        <v>0</v>
      </c>
      <c r="G69" s="163">
        <v>0</v>
      </c>
      <c r="H69" s="163">
        <v>0</v>
      </c>
      <c r="I69" s="163"/>
      <c r="J69" s="163">
        <v>0</v>
      </c>
      <c r="K69" s="163">
        <v>0</v>
      </c>
      <c r="L69" s="168"/>
    </row>
    <row r="70" spans="1:12">
      <c r="A70" s="161" t="s">
        <v>1812</v>
      </c>
      <c r="B70" s="162" t="s">
        <v>1813</v>
      </c>
      <c r="C70" s="160">
        <f t="shared" si="1"/>
        <v>0</v>
      </c>
      <c r="D70" s="163">
        <f t="shared" ref="D70:K70" si="17">SUM(D71:D73)</f>
        <v>0</v>
      </c>
      <c r="E70" s="163">
        <f t="shared" si="17"/>
        <v>0</v>
      </c>
      <c r="F70" s="163">
        <f t="shared" si="17"/>
        <v>0</v>
      </c>
      <c r="G70" s="163">
        <f t="shared" si="17"/>
        <v>0</v>
      </c>
      <c r="H70" s="163">
        <f t="shared" si="17"/>
        <v>0</v>
      </c>
      <c r="I70" s="163">
        <f t="shared" si="17"/>
        <v>0</v>
      </c>
      <c r="J70" s="163">
        <f t="shared" si="17"/>
        <v>0</v>
      </c>
      <c r="K70" s="163">
        <f t="shared" si="17"/>
        <v>0</v>
      </c>
      <c r="L70" s="168"/>
    </row>
    <row r="71" spans="1:12">
      <c r="A71" s="161" t="s">
        <v>1814</v>
      </c>
      <c r="B71" s="162" t="s">
        <v>1815</v>
      </c>
      <c r="C71" s="160">
        <f t="shared" ref="C71:C136" si="18">SUM(D71:K71)</f>
        <v>0</v>
      </c>
      <c r="D71" s="163">
        <v>0</v>
      </c>
      <c r="E71" s="163">
        <v>0</v>
      </c>
      <c r="F71" s="163">
        <v>0</v>
      </c>
      <c r="G71" s="163">
        <v>0</v>
      </c>
      <c r="H71" s="163">
        <v>0</v>
      </c>
      <c r="I71" s="163">
        <v>0</v>
      </c>
      <c r="J71" s="163">
        <v>0</v>
      </c>
      <c r="K71" s="163">
        <v>0</v>
      </c>
      <c r="L71" s="168"/>
    </row>
    <row r="72" spans="1:12">
      <c r="A72" s="161" t="s">
        <v>1816</v>
      </c>
      <c r="B72" s="162" t="s">
        <v>1817</v>
      </c>
      <c r="C72" s="160">
        <f t="shared" si="18"/>
        <v>0</v>
      </c>
      <c r="D72" s="163">
        <v>0</v>
      </c>
      <c r="E72" s="163">
        <v>0</v>
      </c>
      <c r="F72" s="163">
        <v>0</v>
      </c>
      <c r="G72" s="163">
        <v>0</v>
      </c>
      <c r="H72" s="163">
        <v>0</v>
      </c>
      <c r="I72" s="163">
        <v>0</v>
      </c>
      <c r="J72" s="163">
        <v>0</v>
      </c>
      <c r="K72" s="163">
        <v>0</v>
      </c>
      <c r="L72" s="168"/>
    </row>
    <row r="73" spans="1:12">
      <c r="A73" s="161" t="s">
        <v>1818</v>
      </c>
      <c r="B73" s="162" t="s">
        <v>1819</v>
      </c>
      <c r="C73" s="160">
        <f t="shared" si="18"/>
        <v>0</v>
      </c>
      <c r="D73" s="163"/>
      <c r="E73" s="163">
        <v>0</v>
      </c>
      <c r="F73" s="163">
        <v>0</v>
      </c>
      <c r="G73" s="163">
        <v>0</v>
      </c>
      <c r="H73" s="163">
        <v>0</v>
      </c>
      <c r="I73" s="163">
        <v>0</v>
      </c>
      <c r="J73" s="163">
        <v>0</v>
      </c>
      <c r="K73" s="163">
        <v>0</v>
      </c>
      <c r="L73" s="168"/>
    </row>
    <row r="74" spans="1:12" ht="22.8">
      <c r="A74" s="161" t="s">
        <v>1820</v>
      </c>
      <c r="B74" s="162" t="s">
        <v>1821</v>
      </c>
      <c r="C74" s="160">
        <f t="shared" si="18"/>
        <v>0</v>
      </c>
      <c r="D74" s="163">
        <f t="shared" ref="D74:K74" si="19">SUM(D75:D77)</f>
        <v>0</v>
      </c>
      <c r="E74" s="163">
        <f t="shared" si="19"/>
        <v>0</v>
      </c>
      <c r="F74" s="163">
        <f t="shared" si="19"/>
        <v>0</v>
      </c>
      <c r="G74" s="163">
        <f t="shared" si="19"/>
        <v>0</v>
      </c>
      <c r="H74" s="163">
        <f t="shared" si="19"/>
        <v>0</v>
      </c>
      <c r="I74" s="163">
        <f t="shared" si="19"/>
        <v>0</v>
      </c>
      <c r="J74" s="163">
        <f t="shared" si="19"/>
        <v>0</v>
      </c>
      <c r="K74" s="163">
        <f t="shared" si="19"/>
        <v>0</v>
      </c>
      <c r="L74" s="168"/>
    </row>
    <row r="75" spans="1:12">
      <c r="A75" s="161" t="s">
        <v>1822</v>
      </c>
      <c r="B75" s="162" t="s">
        <v>1766</v>
      </c>
      <c r="C75" s="160">
        <f t="shared" si="18"/>
        <v>0</v>
      </c>
      <c r="D75" s="163">
        <v>0</v>
      </c>
      <c r="E75" s="163">
        <v>0</v>
      </c>
      <c r="F75" s="163">
        <v>0</v>
      </c>
      <c r="G75" s="163">
        <v>0</v>
      </c>
      <c r="H75" s="163">
        <v>0</v>
      </c>
      <c r="I75" s="163">
        <v>0</v>
      </c>
      <c r="J75" s="163">
        <v>0</v>
      </c>
      <c r="K75" s="163">
        <v>0</v>
      </c>
      <c r="L75" s="168"/>
    </row>
    <row r="76" spans="1:12">
      <c r="A76" s="161" t="s">
        <v>1823</v>
      </c>
      <c r="B76" s="162" t="s">
        <v>1768</v>
      </c>
      <c r="C76" s="160">
        <f t="shared" si="18"/>
        <v>0</v>
      </c>
      <c r="D76" s="163">
        <v>0</v>
      </c>
      <c r="E76" s="163">
        <v>0</v>
      </c>
      <c r="F76" s="163">
        <v>0</v>
      </c>
      <c r="G76" s="163">
        <v>0</v>
      </c>
      <c r="H76" s="163">
        <v>0</v>
      </c>
      <c r="I76" s="163">
        <v>0</v>
      </c>
      <c r="J76" s="163">
        <v>0</v>
      </c>
      <c r="K76" s="163">
        <v>0</v>
      </c>
      <c r="L76" s="168"/>
    </row>
    <row r="77" spans="1:12" ht="22.8">
      <c r="A77" s="161" t="s">
        <v>1824</v>
      </c>
      <c r="B77" s="162" t="s">
        <v>1825</v>
      </c>
      <c r="C77" s="160">
        <f t="shared" si="18"/>
        <v>0</v>
      </c>
      <c r="D77" s="163">
        <v>0</v>
      </c>
      <c r="E77" s="163">
        <v>0</v>
      </c>
      <c r="F77" s="163">
        <v>0</v>
      </c>
      <c r="G77" s="163">
        <v>0</v>
      </c>
      <c r="H77" s="163">
        <v>0</v>
      </c>
      <c r="I77" s="163">
        <v>0</v>
      </c>
      <c r="J77" s="163">
        <v>0</v>
      </c>
      <c r="K77" s="163">
        <v>0</v>
      </c>
      <c r="L77" s="168"/>
    </row>
    <row r="78" spans="1:12" ht="22.8">
      <c r="A78" s="161" t="s">
        <v>1826</v>
      </c>
      <c r="B78" s="162" t="s">
        <v>1827</v>
      </c>
      <c r="C78" s="160">
        <f t="shared" si="18"/>
        <v>0</v>
      </c>
      <c r="D78" s="163">
        <f t="shared" ref="D78:K78" si="20">SUM(D79:D81)</f>
        <v>0</v>
      </c>
      <c r="E78" s="163">
        <f t="shared" si="20"/>
        <v>0</v>
      </c>
      <c r="F78" s="163">
        <f t="shared" si="20"/>
        <v>0</v>
      </c>
      <c r="G78" s="163">
        <f t="shared" si="20"/>
        <v>0</v>
      </c>
      <c r="H78" s="163">
        <f t="shared" si="20"/>
        <v>0</v>
      </c>
      <c r="I78" s="163">
        <f t="shared" si="20"/>
        <v>0</v>
      </c>
      <c r="J78" s="163">
        <f t="shared" si="20"/>
        <v>0</v>
      </c>
      <c r="K78" s="163">
        <f t="shared" si="20"/>
        <v>0</v>
      </c>
      <c r="L78" s="168"/>
    </row>
    <row r="79" spans="1:12">
      <c r="A79" s="161" t="s">
        <v>1828</v>
      </c>
      <c r="B79" s="162" t="s">
        <v>1766</v>
      </c>
      <c r="C79" s="160">
        <f t="shared" si="18"/>
        <v>0</v>
      </c>
      <c r="D79" s="163">
        <v>0</v>
      </c>
      <c r="E79" s="163">
        <v>0</v>
      </c>
      <c r="F79" s="163">
        <v>0</v>
      </c>
      <c r="G79" s="163">
        <v>0</v>
      </c>
      <c r="H79" s="163">
        <v>0</v>
      </c>
      <c r="I79" s="163">
        <v>0</v>
      </c>
      <c r="J79" s="163">
        <v>0</v>
      </c>
      <c r="K79" s="163">
        <v>0</v>
      </c>
      <c r="L79" s="168"/>
    </row>
    <row r="80" spans="1:12">
      <c r="A80" s="161" t="s">
        <v>1829</v>
      </c>
      <c r="B80" s="162" t="s">
        <v>1768</v>
      </c>
      <c r="C80" s="160">
        <f t="shared" si="18"/>
        <v>0</v>
      </c>
      <c r="D80" s="163">
        <v>0</v>
      </c>
      <c r="E80" s="163">
        <v>0</v>
      </c>
      <c r="F80" s="163">
        <v>0</v>
      </c>
      <c r="G80" s="163">
        <v>0</v>
      </c>
      <c r="H80" s="163">
        <v>0</v>
      </c>
      <c r="I80" s="163">
        <v>0</v>
      </c>
      <c r="J80" s="163">
        <v>0</v>
      </c>
      <c r="K80" s="163">
        <v>0</v>
      </c>
      <c r="L80" s="168"/>
    </row>
    <row r="81" spans="1:12" ht="22.8">
      <c r="A81" s="161" t="s">
        <v>1830</v>
      </c>
      <c r="B81" s="162" t="s">
        <v>1831</v>
      </c>
      <c r="C81" s="160">
        <f t="shared" si="18"/>
        <v>0</v>
      </c>
      <c r="D81" s="163">
        <v>0</v>
      </c>
      <c r="E81" s="163">
        <v>0</v>
      </c>
      <c r="F81" s="163">
        <v>0</v>
      </c>
      <c r="G81" s="163">
        <v>0</v>
      </c>
      <c r="H81" s="163">
        <v>0</v>
      </c>
      <c r="I81" s="163">
        <v>0</v>
      </c>
      <c r="J81" s="163">
        <v>0</v>
      </c>
      <c r="K81" s="163">
        <v>0</v>
      </c>
      <c r="L81" s="168"/>
    </row>
    <row r="82" spans="1:12" ht="22.8">
      <c r="A82" s="161" t="s">
        <v>1832</v>
      </c>
      <c r="B82" s="162" t="s">
        <v>1833</v>
      </c>
      <c r="C82" s="160">
        <f t="shared" si="18"/>
        <v>0</v>
      </c>
      <c r="D82" s="163">
        <f t="shared" ref="D82:K82" si="21">SUM(D83:D87)</f>
        <v>0</v>
      </c>
      <c r="E82" s="163">
        <f t="shared" si="21"/>
        <v>0</v>
      </c>
      <c r="F82" s="163">
        <f t="shared" si="21"/>
        <v>0</v>
      </c>
      <c r="G82" s="163">
        <f t="shared" si="21"/>
        <v>0</v>
      </c>
      <c r="H82" s="163">
        <f t="shared" si="21"/>
        <v>0</v>
      </c>
      <c r="I82" s="163">
        <f t="shared" si="21"/>
        <v>0</v>
      </c>
      <c r="J82" s="163">
        <f t="shared" si="21"/>
        <v>0</v>
      </c>
      <c r="K82" s="163">
        <f t="shared" si="21"/>
        <v>0</v>
      </c>
      <c r="L82" s="168"/>
    </row>
    <row r="83" spans="1:12">
      <c r="A83" s="161" t="s">
        <v>1834</v>
      </c>
      <c r="B83" s="162" t="s">
        <v>1803</v>
      </c>
      <c r="C83" s="160">
        <f t="shared" si="18"/>
        <v>0</v>
      </c>
      <c r="D83" s="163">
        <v>0</v>
      </c>
      <c r="E83" s="163">
        <v>0</v>
      </c>
      <c r="F83" s="163">
        <v>0</v>
      </c>
      <c r="G83" s="163">
        <v>0</v>
      </c>
      <c r="H83" s="163">
        <v>0</v>
      </c>
      <c r="I83" s="163">
        <v>0</v>
      </c>
      <c r="J83" s="163">
        <v>0</v>
      </c>
      <c r="K83" s="163">
        <v>0</v>
      </c>
      <c r="L83" s="168"/>
    </row>
    <row r="84" spans="1:12">
      <c r="A84" s="161" t="s">
        <v>1835</v>
      </c>
      <c r="B84" s="162" t="s">
        <v>1805</v>
      </c>
      <c r="C84" s="160">
        <f t="shared" si="18"/>
        <v>0</v>
      </c>
      <c r="D84" s="163">
        <v>0</v>
      </c>
      <c r="E84" s="163">
        <v>0</v>
      </c>
      <c r="F84" s="163">
        <v>0</v>
      </c>
      <c r="G84" s="163">
        <v>0</v>
      </c>
      <c r="H84" s="163">
        <v>0</v>
      </c>
      <c r="I84" s="163">
        <v>0</v>
      </c>
      <c r="J84" s="163">
        <v>0</v>
      </c>
      <c r="K84" s="163">
        <v>0</v>
      </c>
      <c r="L84" s="168"/>
    </row>
    <row r="85" spans="1:12">
      <c r="A85" s="161" t="s">
        <v>1836</v>
      </c>
      <c r="B85" s="162" t="s">
        <v>1807</v>
      </c>
      <c r="C85" s="160">
        <f t="shared" si="18"/>
        <v>0</v>
      </c>
      <c r="D85" s="163">
        <v>0</v>
      </c>
      <c r="E85" s="163">
        <v>0</v>
      </c>
      <c r="F85" s="163">
        <v>0</v>
      </c>
      <c r="G85" s="163">
        <v>0</v>
      </c>
      <c r="H85" s="163">
        <v>0</v>
      </c>
      <c r="I85" s="163">
        <v>0</v>
      </c>
      <c r="J85" s="163">
        <v>0</v>
      </c>
      <c r="K85" s="163">
        <v>0</v>
      </c>
      <c r="L85" s="168"/>
    </row>
    <row r="86" spans="1:12">
      <c r="A86" s="161" t="s">
        <v>1837</v>
      </c>
      <c r="B86" s="162" t="s">
        <v>1809</v>
      </c>
      <c r="C86" s="160">
        <f t="shared" si="18"/>
        <v>0</v>
      </c>
      <c r="D86" s="163">
        <v>0</v>
      </c>
      <c r="E86" s="163">
        <v>0</v>
      </c>
      <c r="F86" s="163">
        <v>0</v>
      </c>
      <c r="G86" s="163">
        <v>0</v>
      </c>
      <c r="H86" s="163">
        <v>0</v>
      </c>
      <c r="I86" s="163">
        <v>0</v>
      </c>
      <c r="J86" s="163">
        <v>0</v>
      </c>
      <c r="K86" s="163">
        <v>0</v>
      </c>
      <c r="L86" s="168"/>
    </row>
    <row r="87" spans="1:12" ht="22.8">
      <c r="A87" s="161" t="s">
        <v>1838</v>
      </c>
      <c r="B87" s="162" t="s">
        <v>1839</v>
      </c>
      <c r="C87" s="160">
        <f t="shared" si="18"/>
        <v>0</v>
      </c>
      <c r="D87" s="163">
        <v>0</v>
      </c>
      <c r="E87" s="163">
        <v>0</v>
      </c>
      <c r="F87" s="163">
        <v>0</v>
      </c>
      <c r="G87" s="163">
        <v>0</v>
      </c>
      <c r="H87" s="163">
        <v>0</v>
      </c>
      <c r="I87" s="163">
        <v>0</v>
      </c>
      <c r="J87" s="163">
        <v>0</v>
      </c>
      <c r="K87" s="163">
        <v>0</v>
      </c>
      <c r="L87" s="168"/>
    </row>
    <row r="88" spans="1:12" ht="22.8">
      <c r="A88" s="161" t="s">
        <v>1840</v>
      </c>
      <c r="B88" s="162" t="s">
        <v>1841</v>
      </c>
      <c r="C88" s="160">
        <f t="shared" si="18"/>
        <v>0</v>
      </c>
      <c r="D88" s="163">
        <f t="shared" ref="D88:K88" si="22">SUM(D89:D90)</f>
        <v>0</v>
      </c>
      <c r="E88" s="163">
        <f t="shared" si="22"/>
        <v>0</v>
      </c>
      <c r="F88" s="163">
        <f t="shared" si="22"/>
        <v>0</v>
      </c>
      <c r="G88" s="163">
        <f t="shared" si="22"/>
        <v>0</v>
      </c>
      <c r="H88" s="163">
        <f t="shared" si="22"/>
        <v>0</v>
      </c>
      <c r="I88" s="163">
        <f t="shared" si="22"/>
        <v>0</v>
      </c>
      <c r="J88" s="163">
        <f t="shared" si="22"/>
        <v>0</v>
      </c>
      <c r="K88" s="163">
        <f t="shared" si="22"/>
        <v>0</v>
      </c>
      <c r="L88" s="168"/>
    </row>
    <row r="89" spans="1:12">
      <c r="A89" s="161" t="s">
        <v>1842</v>
      </c>
      <c r="B89" s="162" t="s">
        <v>1815</v>
      </c>
      <c r="C89" s="160">
        <f t="shared" si="18"/>
        <v>0</v>
      </c>
      <c r="D89" s="163"/>
      <c r="E89" s="163">
        <v>0</v>
      </c>
      <c r="F89" s="163">
        <v>0</v>
      </c>
      <c r="G89" s="163">
        <v>0</v>
      </c>
      <c r="H89" s="163">
        <v>0</v>
      </c>
      <c r="I89" s="163">
        <v>0</v>
      </c>
      <c r="J89" s="163">
        <v>0</v>
      </c>
      <c r="K89" s="163">
        <v>0</v>
      </c>
      <c r="L89" s="168"/>
    </row>
    <row r="90" spans="1:12" ht="22.8">
      <c r="A90" s="161" t="s">
        <v>1843</v>
      </c>
      <c r="B90" s="162" t="s">
        <v>1844</v>
      </c>
      <c r="C90" s="160">
        <f t="shared" si="18"/>
        <v>0</v>
      </c>
      <c r="D90" s="163">
        <v>0</v>
      </c>
      <c r="E90" s="163">
        <v>0</v>
      </c>
      <c r="F90" s="163">
        <v>0</v>
      </c>
      <c r="G90" s="163">
        <v>0</v>
      </c>
      <c r="H90" s="163">
        <v>0</v>
      </c>
      <c r="I90" s="163">
        <v>0</v>
      </c>
      <c r="J90" s="163">
        <v>0</v>
      </c>
      <c r="K90" s="163">
        <v>0</v>
      </c>
      <c r="L90" s="168"/>
    </row>
    <row r="91" spans="1:12" ht="22.8">
      <c r="A91" s="161" t="s">
        <v>1845</v>
      </c>
      <c r="B91" s="162" t="s">
        <v>1846</v>
      </c>
      <c r="C91" s="160">
        <f t="shared" si="18"/>
        <v>0</v>
      </c>
      <c r="D91" s="163">
        <f t="shared" ref="D91:K91" si="23">SUM(D92:D99)</f>
        <v>0</v>
      </c>
      <c r="E91" s="163">
        <f t="shared" si="23"/>
        <v>0</v>
      </c>
      <c r="F91" s="163">
        <f t="shared" si="23"/>
        <v>0</v>
      </c>
      <c r="G91" s="163">
        <f t="shared" si="23"/>
        <v>0</v>
      </c>
      <c r="H91" s="163">
        <f t="shared" si="23"/>
        <v>0</v>
      </c>
      <c r="I91" s="163">
        <f t="shared" si="23"/>
        <v>0</v>
      </c>
      <c r="J91" s="163">
        <f t="shared" si="23"/>
        <v>0</v>
      </c>
      <c r="K91" s="163">
        <f t="shared" si="23"/>
        <v>0</v>
      </c>
      <c r="L91" s="168"/>
    </row>
    <row r="92" spans="1:12">
      <c r="A92" s="161" t="s">
        <v>1847</v>
      </c>
      <c r="B92" s="162" t="s">
        <v>1766</v>
      </c>
      <c r="C92" s="160">
        <f t="shared" si="18"/>
        <v>0</v>
      </c>
      <c r="D92" s="163">
        <v>0</v>
      </c>
      <c r="E92" s="163">
        <v>0</v>
      </c>
      <c r="F92" s="163">
        <v>0</v>
      </c>
      <c r="G92" s="163">
        <v>0</v>
      </c>
      <c r="H92" s="163">
        <v>0</v>
      </c>
      <c r="I92" s="163">
        <v>0</v>
      </c>
      <c r="J92" s="163">
        <v>0</v>
      </c>
      <c r="K92" s="163">
        <v>0</v>
      </c>
      <c r="L92" s="168"/>
    </row>
    <row r="93" spans="1:12">
      <c r="A93" s="161" t="s">
        <v>1848</v>
      </c>
      <c r="B93" s="162" t="s">
        <v>1768</v>
      </c>
      <c r="C93" s="160">
        <f t="shared" si="18"/>
        <v>0</v>
      </c>
      <c r="D93" s="163">
        <v>0</v>
      </c>
      <c r="E93" s="163">
        <v>0</v>
      </c>
      <c r="F93" s="163">
        <v>0</v>
      </c>
      <c r="G93" s="163">
        <v>0</v>
      </c>
      <c r="H93" s="163">
        <v>0</v>
      </c>
      <c r="I93" s="163">
        <v>0</v>
      </c>
      <c r="J93" s="163">
        <v>0</v>
      </c>
      <c r="K93" s="163">
        <v>0</v>
      </c>
      <c r="L93" s="168"/>
    </row>
    <row r="94" spans="1:12">
      <c r="A94" s="161" t="s">
        <v>1849</v>
      </c>
      <c r="B94" s="162" t="s">
        <v>1770</v>
      </c>
      <c r="C94" s="160">
        <f t="shared" si="18"/>
        <v>0</v>
      </c>
      <c r="D94" s="163">
        <v>0</v>
      </c>
      <c r="E94" s="163">
        <v>0</v>
      </c>
      <c r="F94" s="163">
        <v>0</v>
      </c>
      <c r="G94" s="163">
        <v>0</v>
      </c>
      <c r="H94" s="163">
        <v>0</v>
      </c>
      <c r="I94" s="163">
        <v>0</v>
      </c>
      <c r="J94" s="163">
        <v>0</v>
      </c>
      <c r="K94" s="163">
        <v>0</v>
      </c>
      <c r="L94" s="168"/>
    </row>
    <row r="95" spans="1:12">
      <c r="A95" s="161" t="s">
        <v>1850</v>
      </c>
      <c r="B95" s="162" t="s">
        <v>1772</v>
      </c>
      <c r="C95" s="160">
        <f t="shared" si="18"/>
        <v>0</v>
      </c>
      <c r="D95" s="163">
        <v>0</v>
      </c>
      <c r="E95" s="163">
        <v>0</v>
      </c>
      <c r="F95" s="163">
        <v>0</v>
      </c>
      <c r="G95" s="163">
        <v>0</v>
      </c>
      <c r="H95" s="163">
        <v>0</v>
      </c>
      <c r="I95" s="163">
        <v>0</v>
      </c>
      <c r="J95" s="163">
        <v>0</v>
      </c>
      <c r="K95" s="163">
        <v>0</v>
      </c>
      <c r="L95" s="168"/>
    </row>
    <row r="96" spans="1:12">
      <c r="A96" s="161" t="s">
        <v>1851</v>
      </c>
      <c r="B96" s="162" t="s">
        <v>1778</v>
      </c>
      <c r="C96" s="160">
        <f t="shared" si="18"/>
        <v>0</v>
      </c>
      <c r="D96" s="163">
        <v>0</v>
      </c>
      <c r="E96" s="163">
        <v>0</v>
      </c>
      <c r="F96" s="163">
        <v>0</v>
      </c>
      <c r="G96" s="163">
        <v>0</v>
      </c>
      <c r="H96" s="163">
        <v>0</v>
      </c>
      <c r="I96" s="163">
        <v>0</v>
      </c>
      <c r="J96" s="163">
        <v>0</v>
      </c>
      <c r="K96" s="163">
        <v>0</v>
      </c>
      <c r="L96" s="168"/>
    </row>
    <row r="97" spans="1:12">
      <c r="A97" s="161" t="s">
        <v>1852</v>
      </c>
      <c r="B97" s="162" t="s">
        <v>1782</v>
      </c>
      <c r="C97" s="160">
        <f t="shared" si="18"/>
        <v>0</v>
      </c>
      <c r="D97" s="163">
        <v>0</v>
      </c>
      <c r="E97" s="163">
        <v>0</v>
      </c>
      <c r="F97" s="163">
        <v>0</v>
      </c>
      <c r="G97" s="163">
        <v>0</v>
      </c>
      <c r="H97" s="163">
        <v>0</v>
      </c>
      <c r="I97" s="163">
        <v>0</v>
      </c>
      <c r="J97" s="163">
        <v>0</v>
      </c>
      <c r="K97" s="163">
        <v>0</v>
      </c>
      <c r="L97" s="168"/>
    </row>
    <row r="98" spans="1:12">
      <c r="A98" s="161" t="s">
        <v>1853</v>
      </c>
      <c r="B98" s="162" t="s">
        <v>1784</v>
      </c>
      <c r="C98" s="160">
        <f t="shared" si="18"/>
        <v>0</v>
      </c>
      <c r="D98" s="163">
        <v>0</v>
      </c>
      <c r="E98" s="163">
        <v>0</v>
      </c>
      <c r="F98" s="163">
        <v>0</v>
      </c>
      <c r="G98" s="163">
        <v>0</v>
      </c>
      <c r="H98" s="163">
        <v>0</v>
      </c>
      <c r="I98" s="163">
        <v>0</v>
      </c>
      <c r="J98" s="163">
        <v>0</v>
      </c>
      <c r="K98" s="163">
        <v>0</v>
      </c>
      <c r="L98" s="168"/>
    </row>
    <row r="99" spans="1:12" ht="22.8">
      <c r="A99" s="161" t="s">
        <v>1854</v>
      </c>
      <c r="B99" s="162" t="s">
        <v>1855</v>
      </c>
      <c r="C99" s="160">
        <f t="shared" si="18"/>
        <v>0</v>
      </c>
      <c r="D99" s="163">
        <v>0</v>
      </c>
      <c r="E99" s="163">
        <v>0</v>
      </c>
      <c r="F99" s="163">
        <v>0</v>
      </c>
      <c r="G99" s="163">
        <v>0</v>
      </c>
      <c r="H99" s="163">
        <v>0</v>
      </c>
      <c r="I99" s="163">
        <v>0</v>
      </c>
      <c r="J99" s="163">
        <v>0</v>
      </c>
      <c r="K99" s="163">
        <v>0</v>
      </c>
      <c r="L99" s="168"/>
    </row>
    <row r="100" spans="1:12">
      <c r="A100" s="158" t="s">
        <v>1856</v>
      </c>
      <c r="B100" s="159" t="s">
        <v>727</v>
      </c>
      <c r="C100" s="160">
        <f>SUM(C101,C106,C111,C116,C119+C124)</f>
        <v>1101</v>
      </c>
      <c r="D100" s="160">
        <f>SUM(D101,D106,D111,D116,D119+D124)</f>
        <v>1101</v>
      </c>
      <c r="E100" s="160">
        <f t="shared" ref="E100:K100" si="24">SUM(E101,E106,E111,E116,E119+E124)</f>
        <v>0</v>
      </c>
      <c r="F100" s="160">
        <f t="shared" si="24"/>
        <v>0</v>
      </c>
      <c r="G100" s="160">
        <f t="shared" si="24"/>
        <v>0</v>
      </c>
      <c r="H100" s="160">
        <f t="shared" si="24"/>
        <v>0</v>
      </c>
      <c r="I100" s="160">
        <f t="shared" si="24"/>
        <v>0</v>
      </c>
      <c r="J100" s="160">
        <f t="shared" si="24"/>
        <v>0</v>
      </c>
      <c r="K100" s="160">
        <f t="shared" si="24"/>
        <v>0</v>
      </c>
      <c r="L100" s="168"/>
    </row>
    <row r="101" spans="1:12">
      <c r="A101" s="161" t="s">
        <v>1857</v>
      </c>
      <c r="B101" s="162" t="s">
        <v>1858</v>
      </c>
      <c r="C101" s="160">
        <f t="shared" si="18"/>
        <v>124</v>
      </c>
      <c r="D101" s="163">
        <f t="shared" ref="D101:K101" si="25">SUM(D102:D105)</f>
        <v>124</v>
      </c>
      <c r="E101" s="163">
        <f t="shared" si="25"/>
        <v>0</v>
      </c>
      <c r="F101" s="163">
        <f t="shared" si="25"/>
        <v>0</v>
      </c>
      <c r="G101" s="163">
        <f t="shared" si="25"/>
        <v>0</v>
      </c>
      <c r="H101" s="163">
        <f t="shared" si="25"/>
        <v>0</v>
      </c>
      <c r="I101" s="163">
        <f t="shared" si="25"/>
        <v>0</v>
      </c>
      <c r="J101" s="163">
        <f t="shared" si="25"/>
        <v>0</v>
      </c>
      <c r="K101" s="163">
        <f t="shared" si="25"/>
        <v>0</v>
      </c>
      <c r="L101" s="168"/>
    </row>
    <row r="102" spans="1:12">
      <c r="A102" s="161" t="s">
        <v>1859</v>
      </c>
      <c r="B102" s="162" t="s">
        <v>1736</v>
      </c>
      <c r="C102" s="160">
        <f t="shared" si="18"/>
        <v>0</v>
      </c>
      <c r="D102" s="163">
        <v>0</v>
      </c>
      <c r="E102" s="163">
        <v>0</v>
      </c>
      <c r="F102" s="163">
        <v>0</v>
      </c>
      <c r="G102" s="163">
        <v>0</v>
      </c>
      <c r="H102" s="163">
        <v>0</v>
      </c>
      <c r="I102" s="163">
        <v>0</v>
      </c>
      <c r="J102" s="163">
        <v>0</v>
      </c>
      <c r="K102" s="163">
        <v>0</v>
      </c>
      <c r="L102" s="168"/>
    </row>
    <row r="103" spans="1:12">
      <c r="A103" s="161" t="s">
        <v>1860</v>
      </c>
      <c r="B103" s="162" t="s">
        <v>1861</v>
      </c>
      <c r="C103" s="160">
        <f t="shared" si="18"/>
        <v>0</v>
      </c>
      <c r="D103" s="163">
        <v>0</v>
      </c>
      <c r="E103" s="163">
        <v>0</v>
      </c>
      <c r="F103" s="163">
        <v>0</v>
      </c>
      <c r="G103" s="163">
        <v>0</v>
      </c>
      <c r="H103" s="163">
        <v>0</v>
      </c>
      <c r="I103" s="163">
        <v>0</v>
      </c>
      <c r="J103" s="163">
        <v>0</v>
      </c>
      <c r="K103" s="163">
        <v>0</v>
      </c>
      <c r="L103" s="168"/>
    </row>
    <row r="104" spans="1:12">
      <c r="A104" s="161" t="s">
        <v>1862</v>
      </c>
      <c r="B104" s="162" t="s">
        <v>1863</v>
      </c>
      <c r="C104" s="160">
        <f t="shared" si="18"/>
        <v>0</v>
      </c>
      <c r="D104" s="163">
        <v>0</v>
      </c>
      <c r="E104" s="163">
        <v>0</v>
      </c>
      <c r="F104" s="163">
        <v>0</v>
      </c>
      <c r="G104" s="163">
        <v>0</v>
      </c>
      <c r="H104" s="163">
        <v>0</v>
      </c>
      <c r="I104" s="163">
        <v>0</v>
      </c>
      <c r="J104" s="163">
        <v>0</v>
      </c>
      <c r="K104" s="163">
        <v>0</v>
      </c>
      <c r="L104" s="168"/>
    </row>
    <row r="105" spans="1:12">
      <c r="A105" s="161" t="s">
        <v>1864</v>
      </c>
      <c r="B105" s="162" t="s">
        <v>1865</v>
      </c>
      <c r="C105" s="160">
        <f t="shared" si="18"/>
        <v>124</v>
      </c>
      <c r="D105" s="163">
        <v>124</v>
      </c>
      <c r="E105" s="163">
        <v>0</v>
      </c>
      <c r="F105" s="163">
        <v>0</v>
      </c>
      <c r="G105" s="163">
        <v>0</v>
      </c>
      <c r="H105" s="163">
        <v>0</v>
      </c>
      <c r="I105" s="163">
        <v>0</v>
      </c>
      <c r="J105" s="163">
        <v>0</v>
      </c>
      <c r="K105" s="163">
        <v>0</v>
      </c>
      <c r="L105" s="168"/>
    </row>
    <row r="106" spans="1:12">
      <c r="A106" s="161" t="s">
        <v>1866</v>
      </c>
      <c r="B106" s="162" t="s">
        <v>1867</v>
      </c>
      <c r="C106" s="160">
        <f t="shared" si="18"/>
        <v>0</v>
      </c>
      <c r="D106" s="163">
        <f t="shared" ref="D106:K106" si="26">SUM(D107:D110)</f>
        <v>0</v>
      </c>
      <c r="E106" s="163">
        <f t="shared" si="26"/>
        <v>0</v>
      </c>
      <c r="F106" s="163">
        <f t="shared" si="26"/>
        <v>0</v>
      </c>
      <c r="G106" s="163">
        <f t="shared" si="26"/>
        <v>0</v>
      </c>
      <c r="H106" s="163">
        <f t="shared" si="26"/>
        <v>0</v>
      </c>
      <c r="I106" s="163">
        <f t="shared" si="26"/>
        <v>0</v>
      </c>
      <c r="J106" s="163">
        <f t="shared" si="26"/>
        <v>0</v>
      </c>
      <c r="K106" s="163">
        <f t="shared" si="26"/>
        <v>0</v>
      </c>
      <c r="L106" s="168"/>
    </row>
    <row r="107" spans="1:12">
      <c r="A107" s="161" t="s">
        <v>1868</v>
      </c>
      <c r="B107" s="162" t="s">
        <v>1736</v>
      </c>
      <c r="C107" s="160">
        <f t="shared" si="18"/>
        <v>0</v>
      </c>
      <c r="D107" s="163">
        <v>0</v>
      </c>
      <c r="E107" s="163">
        <v>0</v>
      </c>
      <c r="F107" s="163">
        <v>0</v>
      </c>
      <c r="G107" s="163">
        <v>0</v>
      </c>
      <c r="H107" s="163">
        <v>0</v>
      </c>
      <c r="I107" s="163">
        <v>0</v>
      </c>
      <c r="J107" s="163">
        <v>0</v>
      </c>
      <c r="K107" s="163">
        <v>0</v>
      </c>
      <c r="L107" s="168"/>
    </row>
    <row r="108" spans="1:12">
      <c r="A108" s="161" t="s">
        <v>1869</v>
      </c>
      <c r="B108" s="162" t="s">
        <v>1861</v>
      </c>
      <c r="C108" s="160">
        <f t="shared" si="18"/>
        <v>0</v>
      </c>
      <c r="D108" s="163">
        <v>0</v>
      </c>
      <c r="E108" s="163">
        <v>0</v>
      </c>
      <c r="F108" s="163">
        <v>0</v>
      </c>
      <c r="G108" s="163">
        <v>0</v>
      </c>
      <c r="H108" s="163">
        <v>0</v>
      </c>
      <c r="I108" s="163">
        <v>0</v>
      </c>
      <c r="J108" s="163">
        <v>0</v>
      </c>
      <c r="K108" s="163">
        <v>0</v>
      </c>
      <c r="L108" s="168"/>
    </row>
    <row r="109" spans="1:12">
      <c r="A109" s="161" t="s">
        <v>1870</v>
      </c>
      <c r="B109" s="162" t="s">
        <v>1871</v>
      </c>
      <c r="C109" s="160">
        <f t="shared" si="18"/>
        <v>0</v>
      </c>
      <c r="D109" s="163">
        <v>0</v>
      </c>
      <c r="E109" s="163">
        <v>0</v>
      </c>
      <c r="F109" s="163">
        <v>0</v>
      </c>
      <c r="G109" s="163">
        <v>0</v>
      </c>
      <c r="H109" s="163">
        <v>0</v>
      </c>
      <c r="I109" s="163">
        <v>0</v>
      </c>
      <c r="J109" s="163">
        <v>0</v>
      </c>
      <c r="K109" s="163">
        <v>0</v>
      </c>
      <c r="L109" s="168"/>
    </row>
    <row r="110" spans="1:12">
      <c r="A110" s="161" t="s">
        <v>1872</v>
      </c>
      <c r="B110" s="162" t="s">
        <v>1873</v>
      </c>
      <c r="C110" s="160">
        <f t="shared" si="18"/>
        <v>0</v>
      </c>
      <c r="D110" s="163">
        <v>0</v>
      </c>
      <c r="E110" s="163">
        <v>0</v>
      </c>
      <c r="F110" s="163">
        <v>0</v>
      </c>
      <c r="G110" s="163">
        <v>0</v>
      </c>
      <c r="H110" s="163">
        <v>0</v>
      </c>
      <c r="I110" s="163">
        <v>0</v>
      </c>
      <c r="J110" s="163">
        <v>0</v>
      </c>
      <c r="K110" s="163">
        <v>0</v>
      </c>
      <c r="L110" s="168"/>
    </row>
    <row r="111" spans="1:12" ht="22.8">
      <c r="A111" s="161" t="s">
        <v>1874</v>
      </c>
      <c r="B111" s="162" t="s">
        <v>1875</v>
      </c>
      <c r="C111" s="160">
        <f t="shared" si="18"/>
        <v>0</v>
      </c>
      <c r="D111" s="163">
        <f t="shared" ref="D111:K111" si="27">SUM(D112:D115)</f>
        <v>0</v>
      </c>
      <c r="E111" s="163">
        <f t="shared" si="27"/>
        <v>0</v>
      </c>
      <c r="F111" s="163">
        <f t="shared" si="27"/>
        <v>0</v>
      </c>
      <c r="G111" s="163">
        <f t="shared" si="27"/>
        <v>0</v>
      </c>
      <c r="H111" s="163">
        <f t="shared" si="27"/>
        <v>0</v>
      </c>
      <c r="I111" s="163">
        <f t="shared" si="27"/>
        <v>0</v>
      </c>
      <c r="J111" s="163">
        <f t="shared" si="27"/>
        <v>0</v>
      </c>
      <c r="K111" s="163">
        <f t="shared" si="27"/>
        <v>0</v>
      </c>
      <c r="L111" s="168"/>
    </row>
    <row r="112" spans="1:12">
      <c r="A112" s="161" t="s">
        <v>1876</v>
      </c>
      <c r="B112" s="162" t="s">
        <v>1877</v>
      </c>
      <c r="C112" s="160">
        <f t="shared" si="18"/>
        <v>0</v>
      </c>
      <c r="D112" s="163">
        <v>0</v>
      </c>
      <c r="E112" s="163">
        <v>0</v>
      </c>
      <c r="F112" s="163">
        <v>0</v>
      </c>
      <c r="G112" s="163">
        <v>0</v>
      </c>
      <c r="H112" s="163">
        <v>0</v>
      </c>
      <c r="I112" s="163">
        <v>0</v>
      </c>
      <c r="J112" s="163">
        <v>0</v>
      </c>
      <c r="K112" s="163">
        <v>0</v>
      </c>
      <c r="L112" s="168"/>
    </row>
    <row r="113" spans="1:12">
      <c r="A113" s="161" t="s">
        <v>1878</v>
      </c>
      <c r="B113" s="162" t="s">
        <v>1879</v>
      </c>
      <c r="C113" s="160">
        <f t="shared" si="18"/>
        <v>0</v>
      </c>
      <c r="D113" s="163">
        <v>0</v>
      </c>
      <c r="E113" s="163">
        <v>0</v>
      </c>
      <c r="F113" s="163">
        <v>0</v>
      </c>
      <c r="G113" s="163">
        <v>0</v>
      </c>
      <c r="H113" s="163">
        <v>0</v>
      </c>
      <c r="I113" s="163">
        <v>0</v>
      </c>
      <c r="J113" s="163">
        <v>0</v>
      </c>
      <c r="K113" s="163">
        <v>0</v>
      </c>
      <c r="L113" s="168"/>
    </row>
    <row r="114" spans="1:12">
      <c r="A114" s="161" t="s">
        <v>1880</v>
      </c>
      <c r="B114" s="162" t="s">
        <v>1881</v>
      </c>
      <c r="C114" s="160">
        <f t="shared" si="18"/>
        <v>0</v>
      </c>
      <c r="D114" s="163">
        <v>0</v>
      </c>
      <c r="E114" s="163">
        <v>0</v>
      </c>
      <c r="F114" s="163">
        <v>0</v>
      </c>
      <c r="G114" s="163">
        <v>0</v>
      </c>
      <c r="H114" s="163">
        <v>0</v>
      </c>
      <c r="I114" s="163">
        <v>0</v>
      </c>
      <c r="J114" s="163">
        <v>0</v>
      </c>
      <c r="K114" s="163">
        <v>0</v>
      </c>
      <c r="L114" s="168"/>
    </row>
    <row r="115" spans="1:12">
      <c r="A115" s="161" t="s">
        <v>1882</v>
      </c>
      <c r="B115" s="162" t="s">
        <v>1883</v>
      </c>
      <c r="C115" s="160">
        <f t="shared" si="18"/>
        <v>0</v>
      </c>
      <c r="D115" s="163">
        <v>0</v>
      </c>
      <c r="E115" s="163">
        <v>0</v>
      </c>
      <c r="F115" s="163">
        <v>0</v>
      </c>
      <c r="G115" s="163">
        <v>0</v>
      </c>
      <c r="H115" s="163">
        <v>0</v>
      </c>
      <c r="I115" s="163">
        <v>0</v>
      </c>
      <c r="J115" s="163">
        <v>0</v>
      </c>
      <c r="K115" s="163">
        <v>0</v>
      </c>
      <c r="L115" s="168"/>
    </row>
    <row r="116" spans="1:12" ht="22.8">
      <c r="A116" s="169">
        <v>21370</v>
      </c>
      <c r="B116" s="162" t="s">
        <v>1884</v>
      </c>
      <c r="C116" s="160">
        <f t="shared" si="18"/>
        <v>0</v>
      </c>
      <c r="D116" s="163">
        <f t="shared" ref="D116:K116" si="28">SUM(D117:D118)</f>
        <v>0</v>
      </c>
      <c r="E116" s="163">
        <f t="shared" si="28"/>
        <v>0</v>
      </c>
      <c r="F116" s="163">
        <f t="shared" si="28"/>
        <v>0</v>
      </c>
      <c r="G116" s="163">
        <f t="shared" si="28"/>
        <v>0</v>
      </c>
      <c r="H116" s="163">
        <f t="shared" si="28"/>
        <v>0</v>
      </c>
      <c r="I116" s="163">
        <f t="shared" si="28"/>
        <v>0</v>
      </c>
      <c r="J116" s="163">
        <f t="shared" si="28"/>
        <v>0</v>
      </c>
      <c r="K116" s="163">
        <f t="shared" si="28"/>
        <v>0</v>
      </c>
      <c r="L116" s="168"/>
    </row>
    <row r="117" spans="1:12">
      <c r="A117" s="169">
        <v>2137001</v>
      </c>
      <c r="B117" s="162" t="s">
        <v>1736</v>
      </c>
      <c r="C117" s="160">
        <f t="shared" si="18"/>
        <v>0</v>
      </c>
      <c r="D117" s="163">
        <v>0</v>
      </c>
      <c r="E117" s="163">
        <v>0</v>
      </c>
      <c r="F117" s="163">
        <v>0</v>
      </c>
      <c r="G117" s="163">
        <v>0</v>
      </c>
      <c r="H117" s="163">
        <v>0</v>
      </c>
      <c r="I117" s="163">
        <v>0</v>
      </c>
      <c r="J117" s="163">
        <v>0</v>
      </c>
      <c r="K117" s="163">
        <v>0</v>
      </c>
      <c r="L117" s="168"/>
    </row>
    <row r="118" spans="1:12" ht="22.8">
      <c r="A118" s="169">
        <v>2137099</v>
      </c>
      <c r="B118" s="162" t="s">
        <v>1885</v>
      </c>
      <c r="C118" s="160">
        <f t="shared" si="18"/>
        <v>0</v>
      </c>
      <c r="D118" s="163">
        <v>0</v>
      </c>
      <c r="E118" s="163">
        <v>0</v>
      </c>
      <c r="F118" s="163">
        <v>0</v>
      </c>
      <c r="G118" s="163">
        <v>0</v>
      </c>
      <c r="H118" s="163">
        <v>0</v>
      </c>
      <c r="I118" s="163">
        <v>0</v>
      </c>
      <c r="J118" s="163">
        <v>0</v>
      </c>
      <c r="K118" s="163">
        <v>0</v>
      </c>
      <c r="L118" s="168"/>
    </row>
    <row r="119" spans="1:12" ht="22.8">
      <c r="A119" s="169">
        <v>21371</v>
      </c>
      <c r="B119" s="162" t="s">
        <v>1886</v>
      </c>
      <c r="C119" s="160">
        <f t="shared" si="18"/>
        <v>0</v>
      </c>
      <c r="D119" s="163">
        <f t="shared" ref="D119:K119" si="29">SUM(D120:D123)</f>
        <v>0</v>
      </c>
      <c r="E119" s="163">
        <f t="shared" si="29"/>
        <v>0</v>
      </c>
      <c r="F119" s="163">
        <f t="shared" si="29"/>
        <v>0</v>
      </c>
      <c r="G119" s="163">
        <f t="shared" si="29"/>
        <v>0</v>
      </c>
      <c r="H119" s="163">
        <f t="shared" si="29"/>
        <v>0</v>
      </c>
      <c r="I119" s="163">
        <f t="shared" si="29"/>
        <v>0</v>
      </c>
      <c r="J119" s="163">
        <f t="shared" si="29"/>
        <v>0</v>
      </c>
      <c r="K119" s="163">
        <f t="shared" si="29"/>
        <v>0</v>
      </c>
      <c r="L119" s="168"/>
    </row>
    <row r="120" spans="1:12">
      <c r="A120" s="169">
        <v>2137101</v>
      </c>
      <c r="B120" s="162" t="s">
        <v>1877</v>
      </c>
      <c r="C120" s="160">
        <f t="shared" si="18"/>
        <v>0</v>
      </c>
      <c r="D120" s="163">
        <v>0</v>
      </c>
      <c r="E120" s="163">
        <v>0</v>
      </c>
      <c r="F120" s="163">
        <v>0</v>
      </c>
      <c r="G120" s="163">
        <v>0</v>
      </c>
      <c r="H120" s="163">
        <v>0</v>
      </c>
      <c r="I120" s="163">
        <v>0</v>
      </c>
      <c r="J120" s="163">
        <v>0</v>
      </c>
      <c r="K120" s="163">
        <v>0</v>
      </c>
      <c r="L120" s="168"/>
    </row>
    <row r="121" spans="1:12">
      <c r="A121" s="169">
        <v>2137102</v>
      </c>
      <c r="B121" s="162" t="s">
        <v>1887</v>
      </c>
      <c r="C121" s="160">
        <f t="shared" si="18"/>
        <v>0</v>
      </c>
      <c r="D121" s="163">
        <v>0</v>
      </c>
      <c r="E121" s="163">
        <v>0</v>
      </c>
      <c r="F121" s="163">
        <v>0</v>
      </c>
      <c r="G121" s="163">
        <v>0</v>
      </c>
      <c r="H121" s="163">
        <v>0</v>
      </c>
      <c r="I121" s="163">
        <v>0</v>
      </c>
      <c r="J121" s="163">
        <v>0</v>
      </c>
      <c r="K121" s="163">
        <v>0</v>
      </c>
      <c r="L121" s="168"/>
    </row>
    <row r="122" spans="1:12">
      <c r="A122" s="169">
        <v>2137103</v>
      </c>
      <c r="B122" s="162" t="s">
        <v>1881</v>
      </c>
      <c r="C122" s="160">
        <f t="shared" si="18"/>
        <v>0</v>
      </c>
      <c r="D122" s="163">
        <v>0</v>
      </c>
      <c r="E122" s="163">
        <v>0</v>
      </c>
      <c r="F122" s="163">
        <v>0</v>
      </c>
      <c r="G122" s="163">
        <v>0</v>
      </c>
      <c r="H122" s="163">
        <v>0</v>
      </c>
      <c r="I122" s="163">
        <v>0</v>
      </c>
      <c r="J122" s="163">
        <v>0</v>
      </c>
      <c r="K122" s="163">
        <v>0</v>
      </c>
      <c r="L122" s="168"/>
    </row>
    <row r="123" spans="1:12" ht="22.8">
      <c r="A123" s="169">
        <v>2137199</v>
      </c>
      <c r="B123" s="162" t="s">
        <v>1888</v>
      </c>
      <c r="C123" s="160">
        <f t="shared" si="18"/>
        <v>0</v>
      </c>
      <c r="D123" s="163">
        <v>0</v>
      </c>
      <c r="E123" s="163">
        <v>0</v>
      </c>
      <c r="F123" s="163">
        <v>0</v>
      </c>
      <c r="G123" s="163">
        <v>0</v>
      </c>
      <c r="H123" s="163">
        <v>0</v>
      </c>
      <c r="I123" s="163">
        <v>0</v>
      </c>
      <c r="J123" s="163">
        <v>0</v>
      </c>
      <c r="K123" s="163">
        <v>0</v>
      </c>
      <c r="L123" s="168"/>
    </row>
    <row r="124" spans="1:12">
      <c r="A124" s="169" t="s">
        <v>1889</v>
      </c>
      <c r="B124" s="162" t="s">
        <v>1890</v>
      </c>
      <c r="C124" s="160">
        <f>C125</f>
        <v>977</v>
      </c>
      <c r="D124" s="160">
        <f t="shared" ref="D124:K124" si="30">D125</f>
        <v>977</v>
      </c>
      <c r="E124" s="160">
        <f t="shared" si="30"/>
        <v>0</v>
      </c>
      <c r="F124" s="160">
        <f t="shared" si="30"/>
        <v>0</v>
      </c>
      <c r="G124" s="160">
        <f t="shared" si="30"/>
        <v>0</v>
      </c>
      <c r="H124" s="160">
        <f t="shared" si="30"/>
        <v>0</v>
      </c>
      <c r="I124" s="160">
        <f t="shared" si="30"/>
        <v>0</v>
      </c>
      <c r="J124" s="160">
        <f t="shared" si="30"/>
        <v>0</v>
      </c>
      <c r="K124" s="160">
        <f t="shared" si="30"/>
        <v>0</v>
      </c>
      <c r="L124" s="168"/>
    </row>
    <row r="125" spans="1:12">
      <c r="A125" s="169" t="s">
        <v>1891</v>
      </c>
      <c r="B125" s="170" t="s">
        <v>1892</v>
      </c>
      <c r="C125" s="163">
        <v>977</v>
      </c>
      <c r="D125" s="163">
        <v>977</v>
      </c>
      <c r="E125" s="163"/>
      <c r="F125" s="163"/>
      <c r="G125" s="163"/>
      <c r="H125" s="163"/>
      <c r="I125" s="163"/>
      <c r="J125" s="163"/>
      <c r="K125" s="163"/>
      <c r="L125" s="168"/>
    </row>
    <row r="126" spans="1:12">
      <c r="A126" s="158" t="s">
        <v>1893</v>
      </c>
      <c r="B126" s="159" t="s">
        <v>751</v>
      </c>
      <c r="C126" s="160">
        <f t="shared" si="18"/>
        <v>0</v>
      </c>
      <c r="D126" s="160">
        <f t="shared" ref="D126:K126" si="31">SUM(D127,D132,D137,D142,D151,D158,D167,D170,D173:D174)</f>
        <v>0</v>
      </c>
      <c r="E126" s="160">
        <f t="shared" si="31"/>
        <v>0</v>
      </c>
      <c r="F126" s="160">
        <f t="shared" si="31"/>
        <v>0</v>
      </c>
      <c r="G126" s="160">
        <f t="shared" si="31"/>
        <v>0</v>
      </c>
      <c r="H126" s="160">
        <f t="shared" si="31"/>
        <v>0</v>
      </c>
      <c r="I126" s="160">
        <f t="shared" si="31"/>
        <v>0</v>
      </c>
      <c r="J126" s="160">
        <f t="shared" si="31"/>
        <v>0</v>
      </c>
      <c r="K126" s="160">
        <f t="shared" si="31"/>
        <v>0</v>
      </c>
      <c r="L126" s="168"/>
    </row>
    <row r="127" spans="1:12" ht="22.8">
      <c r="A127" s="161" t="s">
        <v>1894</v>
      </c>
      <c r="B127" s="162" t="s">
        <v>1895</v>
      </c>
      <c r="C127" s="160">
        <f t="shared" si="18"/>
        <v>0</v>
      </c>
      <c r="D127" s="163">
        <f t="shared" ref="D127:K127" si="32">SUM(D128:D131)</f>
        <v>0</v>
      </c>
      <c r="E127" s="163">
        <f t="shared" si="32"/>
        <v>0</v>
      </c>
      <c r="F127" s="163">
        <f t="shared" si="32"/>
        <v>0</v>
      </c>
      <c r="G127" s="163">
        <f t="shared" si="32"/>
        <v>0</v>
      </c>
      <c r="H127" s="163">
        <f t="shared" si="32"/>
        <v>0</v>
      </c>
      <c r="I127" s="163">
        <f t="shared" si="32"/>
        <v>0</v>
      </c>
      <c r="J127" s="163">
        <f t="shared" si="32"/>
        <v>0</v>
      </c>
      <c r="K127" s="163">
        <f t="shared" si="32"/>
        <v>0</v>
      </c>
      <c r="L127" s="168"/>
    </row>
    <row r="128" spans="1:12">
      <c r="A128" s="161" t="s">
        <v>1896</v>
      </c>
      <c r="B128" s="162" t="s">
        <v>1897</v>
      </c>
      <c r="C128" s="160">
        <f t="shared" si="18"/>
        <v>0</v>
      </c>
      <c r="D128" s="163">
        <v>0</v>
      </c>
      <c r="E128" s="163">
        <v>0</v>
      </c>
      <c r="F128" s="163">
        <v>0</v>
      </c>
      <c r="G128" s="163">
        <v>0</v>
      </c>
      <c r="H128" s="163">
        <v>0</v>
      </c>
      <c r="I128" s="163">
        <v>0</v>
      </c>
      <c r="J128" s="163">
        <v>0</v>
      </c>
      <c r="K128" s="163">
        <v>0</v>
      </c>
      <c r="L128" s="168"/>
    </row>
    <row r="129" spans="1:12">
      <c r="A129" s="161" t="s">
        <v>1898</v>
      </c>
      <c r="B129" s="162" t="s">
        <v>1899</v>
      </c>
      <c r="C129" s="160">
        <f t="shared" si="18"/>
        <v>0</v>
      </c>
      <c r="D129" s="163">
        <v>0</v>
      </c>
      <c r="E129" s="163">
        <v>0</v>
      </c>
      <c r="F129" s="163">
        <v>0</v>
      </c>
      <c r="G129" s="163">
        <v>0</v>
      </c>
      <c r="H129" s="163">
        <v>0</v>
      </c>
      <c r="I129" s="163">
        <v>0</v>
      </c>
      <c r="J129" s="163">
        <v>0</v>
      </c>
      <c r="K129" s="163">
        <v>0</v>
      </c>
      <c r="L129" s="168"/>
    </row>
    <row r="130" spans="1:12">
      <c r="A130" s="161" t="s">
        <v>1900</v>
      </c>
      <c r="B130" s="162" t="s">
        <v>1901</v>
      </c>
      <c r="C130" s="160">
        <f t="shared" si="18"/>
        <v>0</v>
      </c>
      <c r="D130" s="163">
        <v>0</v>
      </c>
      <c r="E130" s="163">
        <v>0</v>
      </c>
      <c r="F130" s="163">
        <v>0</v>
      </c>
      <c r="G130" s="163">
        <v>0</v>
      </c>
      <c r="H130" s="163">
        <v>0</v>
      </c>
      <c r="I130" s="163">
        <v>0</v>
      </c>
      <c r="J130" s="163">
        <v>0</v>
      </c>
      <c r="K130" s="163">
        <v>0</v>
      </c>
      <c r="L130" s="168"/>
    </row>
    <row r="131" spans="1:12" ht="22.8">
      <c r="A131" s="161" t="s">
        <v>1902</v>
      </c>
      <c r="B131" s="162" t="s">
        <v>1903</v>
      </c>
      <c r="C131" s="160">
        <f t="shared" si="18"/>
        <v>0</v>
      </c>
      <c r="D131" s="163">
        <v>0</v>
      </c>
      <c r="E131" s="163">
        <v>0</v>
      </c>
      <c r="F131" s="163">
        <v>0</v>
      </c>
      <c r="G131" s="163">
        <v>0</v>
      </c>
      <c r="H131" s="163">
        <v>0</v>
      </c>
      <c r="I131" s="163">
        <v>0</v>
      </c>
      <c r="J131" s="163">
        <v>0</v>
      </c>
      <c r="K131" s="163">
        <v>0</v>
      </c>
      <c r="L131" s="168"/>
    </row>
    <row r="132" spans="1:12">
      <c r="A132" s="161" t="s">
        <v>1904</v>
      </c>
      <c r="B132" s="162" t="s">
        <v>1905</v>
      </c>
      <c r="C132" s="160">
        <f t="shared" si="18"/>
        <v>0</v>
      </c>
      <c r="D132" s="163">
        <f t="shared" ref="D132:K132" si="33">SUM(D133:D136)</f>
        <v>0</v>
      </c>
      <c r="E132" s="163">
        <f t="shared" si="33"/>
        <v>0</v>
      </c>
      <c r="F132" s="163">
        <f t="shared" si="33"/>
        <v>0</v>
      </c>
      <c r="G132" s="163">
        <f t="shared" si="33"/>
        <v>0</v>
      </c>
      <c r="H132" s="163">
        <f t="shared" si="33"/>
        <v>0</v>
      </c>
      <c r="I132" s="163">
        <f t="shared" si="33"/>
        <v>0</v>
      </c>
      <c r="J132" s="163">
        <f t="shared" si="33"/>
        <v>0</v>
      </c>
      <c r="K132" s="163">
        <f t="shared" si="33"/>
        <v>0</v>
      </c>
      <c r="L132" s="168"/>
    </row>
    <row r="133" spans="1:12">
      <c r="A133" s="161" t="s">
        <v>1906</v>
      </c>
      <c r="B133" s="162" t="s">
        <v>1901</v>
      </c>
      <c r="C133" s="160">
        <f t="shared" si="18"/>
        <v>0</v>
      </c>
      <c r="D133" s="163">
        <v>0</v>
      </c>
      <c r="E133" s="163">
        <v>0</v>
      </c>
      <c r="F133" s="163">
        <v>0</v>
      </c>
      <c r="G133" s="163">
        <v>0</v>
      </c>
      <c r="H133" s="163">
        <v>0</v>
      </c>
      <c r="I133" s="163">
        <v>0</v>
      </c>
      <c r="J133" s="163">
        <v>0</v>
      </c>
      <c r="K133" s="163">
        <v>0</v>
      </c>
      <c r="L133" s="168"/>
    </row>
    <row r="134" spans="1:12">
      <c r="A134" s="161" t="s">
        <v>1907</v>
      </c>
      <c r="B134" s="162" t="s">
        <v>1908</v>
      </c>
      <c r="C134" s="160">
        <f t="shared" si="18"/>
        <v>0</v>
      </c>
      <c r="D134" s="163">
        <v>0</v>
      </c>
      <c r="E134" s="163">
        <v>0</v>
      </c>
      <c r="F134" s="163">
        <v>0</v>
      </c>
      <c r="G134" s="163">
        <v>0</v>
      </c>
      <c r="H134" s="163">
        <v>0</v>
      </c>
      <c r="I134" s="163">
        <v>0</v>
      </c>
      <c r="J134" s="163">
        <v>0</v>
      </c>
      <c r="K134" s="163">
        <v>0</v>
      </c>
      <c r="L134" s="168"/>
    </row>
    <row r="135" spans="1:12">
      <c r="A135" s="161" t="s">
        <v>1909</v>
      </c>
      <c r="B135" s="162" t="s">
        <v>1910</v>
      </c>
      <c r="C135" s="160">
        <f t="shared" si="18"/>
        <v>0</v>
      </c>
      <c r="D135" s="163">
        <v>0</v>
      </c>
      <c r="E135" s="163">
        <v>0</v>
      </c>
      <c r="F135" s="163">
        <v>0</v>
      </c>
      <c r="G135" s="163">
        <v>0</v>
      </c>
      <c r="H135" s="163">
        <v>0</v>
      </c>
      <c r="I135" s="163">
        <v>0</v>
      </c>
      <c r="J135" s="163">
        <v>0</v>
      </c>
      <c r="K135" s="163">
        <v>0</v>
      </c>
      <c r="L135" s="168"/>
    </row>
    <row r="136" spans="1:12">
      <c r="A136" s="161" t="s">
        <v>1911</v>
      </c>
      <c r="B136" s="162" t="s">
        <v>1912</v>
      </c>
      <c r="C136" s="160">
        <f t="shared" si="18"/>
        <v>0</v>
      </c>
      <c r="D136" s="163">
        <v>0</v>
      </c>
      <c r="E136" s="163">
        <v>0</v>
      </c>
      <c r="F136" s="163">
        <v>0</v>
      </c>
      <c r="G136" s="163">
        <v>0</v>
      </c>
      <c r="H136" s="163">
        <v>0</v>
      </c>
      <c r="I136" s="163">
        <v>0</v>
      </c>
      <c r="J136" s="163">
        <v>0</v>
      </c>
      <c r="K136" s="163">
        <v>0</v>
      </c>
      <c r="L136" s="168"/>
    </row>
    <row r="137" spans="1:12">
      <c r="A137" s="161" t="s">
        <v>1913</v>
      </c>
      <c r="B137" s="162" t="s">
        <v>1914</v>
      </c>
      <c r="C137" s="160">
        <f t="shared" ref="C137:C200" si="34">SUM(D137:K137)</f>
        <v>0</v>
      </c>
      <c r="D137" s="163">
        <f t="shared" ref="D137:K137" si="35">SUM(D138:D141)</f>
        <v>0</v>
      </c>
      <c r="E137" s="163">
        <f t="shared" si="35"/>
        <v>0</v>
      </c>
      <c r="F137" s="163">
        <f t="shared" si="35"/>
        <v>0</v>
      </c>
      <c r="G137" s="163">
        <f t="shared" si="35"/>
        <v>0</v>
      </c>
      <c r="H137" s="163">
        <f t="shared" si="35"/>
        <v>0</v>
      </c>
      <c r="I137" s="163">
        <f t="shared" si="35"/>
        <v>0</v>
      </c>
      <c r="J137" s="163">
        <f t="shared" si="35"/>
        <v>0</v>
      </c>
      <c r="K137" s="163">
        <f t="shared" si="35"/>
        <v>0</v>
      </c>
      <c r="L137" s="168"/>
    </row>
    <row r="138" spans="1:12">
      <c r="A138" s="161" t="s">
        <v>1915</v>
      </c>
      <c r="B138" s="162" t="s">
        <v>1916</v>
      </c>
      <c r="C138" s="160">
        <f t="shared" si="34"/>
        <v>0</v>
      </c>
      <c r="D138" s="163">
        <v>0</v>
      </c>
      <c r="E138" s="163">
        <v>0</v>
      </c>
      <c r="F138" s="163">
        <v>0</v>
      </c>
      <c r="G138" s="163">
        <v>0</v>
      </c>
      <c r="H138" s="163">
        <v>0</v>
      </c>
      <c r="I138" s="163">
        <v>0</v>
      </c>
      <c r="J138" s="163">
        <v>0</v>
      </c>
      <c r="K138" s="163">
        <v>0</v>
      </c>
      <c r="L138" s="168"/>
    </row>
    <row r="139" spans="1:12">
      <c r="A139" s="161" t="s">
        <v>1917</v>
      </c>
      <c r="B139" s="162" t="s">
        <v>1918</v>
      </c>
      <c r="C139" s="160">
        <f t="shared" si="34"/>
        <v>0</v>
      </c>
      <c r="D139" s="163">
        <v>0</v>
      </c>
      <c r="E139" s="163">
        <v>0</v>
      </c>
      <c r="F139" s="163">
        <v>0</v>
      </c>
      <c r="G139" s="163">
        <v>0</v>
      </c>
      <c r="H139" s="163">
        <v>0</v>
      </c>
      <c r="I139" s="163">
        <v>0</v>
      </c>
      <c r="J139" s="163">
        <v>0</v>
      </c>
      <c r="K139" s="163">
        <v>0</v>
      </c>
      <c r="L139" s="168"/>
    </row>
    <row r="140" spans="1:12">
      <c r="A140" s="161" t="s">
        <v>1919</v>
      </c>
      <c r="B140" s="162" t="s">
        <v>1920</v>
      </c>
      <c r="C140" s="160">
        <f t="shared" si="34"/>
        <v>0</v>
      </c>
      <c r="D140" s="163">
        <v>0</v>
      </c>
      <c r="E140" s="163">
        <v>0</v>
      </c>
      <c r="F140" s="163">
        <v>0</v>
      </c>
      <c r="G140" s="163">
        <v>0</v>
      </c>
      <c r="H140" s="163">
        <v>0</v>
      </c>
      <c r="I140" s="163">
        <v>0</v>
      </c>
      <c r="J140" s="163">
        <v>0</v>
      </c>
      <c r="K140" s="163">
        <v>0</v>
      </c>
      <c r="L140" s="168"/>
    </row>
    <row r="141" spans="1:12">
      <c r="A141" s="161" t="s">
        <v>1921</v>
      </c>
      <c r="B141" s="162" t="s">
        <v>1922</v>
      </c>
      <c r="C141" s="160">
        <f t="shared" si="34"/>
        <v>0</v>
      </c>
      <c r="D141" s="163">
        <v>0</v>
      </c>
      <c r="E141" s="163">
        <v>0</v>
      </c>
      <c r="F141" s="163">
        <v>0</v>
      </c>
      <c r="G141" s="163">
        <v>0</v>
      </c>
      <c r="H141" s="163">
        <v>0</v>
      </c>
      <c r="I141" s="163">
        <v>0</v>
      </c>
      <c r="J141" s="163">
        <v>0</v>
      </c>
      <c r="K141" s="163">
        <v>0</v>
      </c>
      <c r="L141" s="168"/>
    </row>
    <row r="142" spans="1:12">
      <c r="A142" s="161" t="s">
        <v>1923</v>
      </c>
      <c r="B142" s="162" t="s">
        <v>1924</v>
      </c>
      <c r="C142" s="160">
        <f t="shared" si="34"/>
        <v>0</v>
      </c>
      <c r="D142" s="163">
        <f t="shared" ref="D142:K142" si="36">SUM(D143:D150)</f>
        <v>0</v>
      </c>
      <c r="E142" s="163">
        <f t="shared" si="36"/>
        <v>0</v>
      </c>
      <c r="F142" s="163">
        <f t="shared" si="36"/>
        <v>0</v>
      </c>
      <c r="G142" s="163">
        <f t="shared" si="36"/>
        <v>0</v>
      </c>
      <c r="H142" s="163">
        <f t="shared" si="36"/>
        <v>0</v>
      </c>
      <c r="I142" s="163">
        <f t="shared" si="36"/>
        <v>0</v>
      </c>
      <c r="J142" s="163">
        <f t="shared" si="36"/>
        <v>0</v>
      </c>
      <c r="K142" s="163">
        <f t="shared" si="36"/>
        <v>0</v>
      </c>
      <c r="L142" s="168"/>
    </row>
    <row r="143" spans="1:12">
      <c r="A143" s="161" t="s">
        <v>1925</v>
      </c>
      <c r="B143" s="162" t="s">
        <v>1926</v>
      </c>
      <c r="C143" s="160">
        <f t="shared" si="34"/>
        <v>0</v>
      </c>
      <c r="D143" s="163">
        <v>0</v>
      </c>
      <c r="E143" s="163">
        <v>0</v>
      </c>
      <c r="F143" s="163">
        <v>0</v>
      </c>
      <c r="G143" s="163">
        <v>0</v>
      </c>
      <c r="H143" s="163">
        <v>0</v>
      </c>
      <c r="I143" s="163">
        <v>0</v>
      </c>
      <c r="J143" s="163">
        <v>0</v>
      </c>
      <c r="K143" s="163">
        <v>0</v>
      </c>
      <c r="L143" s="168"/>
    </row>
    <row r="144" spans="1:12">
      <c r="A144" s="161" t="s">
        <v>1927</v>
      </c>
      <c r="B144" s="162" t="s">
        <v>1928</v>
      </c>
      <c r="C144" s="160">
        <f t="shared" si="34"/>
        <v>0</v>
      </c>
      <c r="D144" s="163">
        <v>0</v>
      </c>
      <c r="E144" s="163">
        <v>0</v>
      </c>
      <c r="F144" s="163">
        <v>0</v>
      </c>
      <c r="G144" s="163">
        <v>0</v>
      </c>
      <c r="H144" s="163">
        <v>0</v>
      </c>
      <c r="I144" s="163">
        <v>0</v>
      </c>
      <c r="J144" s="163">
        <v>0</v>
      </c>
      <c r="K144" s="163">
        <v>0</v>
      </c>
      <c r="L144" s="168"/>
    </row>
    <row r="145" spans="1:12">
      <c r="A145" s="161" t="s">
        <v>1929</v>
      </c>
      <c r="B145" s="162" t="s">
        <v>1930</v>
      </c>
      <c r="C145" s="160">
        <f t="shared" si="34"/>
        <v>0</v>
      </c>
      <c r="D145" s="163">
        <v>0</v>
      </c>
      <c r="E145" s="163">
        <v>0</v>
      </c>
      <c r="F145" s="163">
        <v>0</v>
      </c>
      <c r="G145" s="163">
        <v>0</v>
      </c>
      <c r="H145" s="163">
        <v>0</v>
      </c>
      <c r="I145" s="163">
        <v>0</v>
      </c>
      <c r="J145" s="163">
        <v>0</v>
      </c>
      <c r="K145" s="163">
        <v>0</v>
      </c>
      <c r="L145" s="168"/>
    </row>
    <row r="146" spans="1:12">
      <c r="A146" s="161" t="s">
        <v>1931</v>
      </c>
      <c r="B146" s="162" t="s">
        <v>1932</v>
      </c>
      <c r="C146" s="160">
        <f t="shared" si="34"/>
        <v>0</v>
      </c>
      <c r="D146" s="163">
        <v>0</v>
      </c>
      <c r="E146" s="163">
        <v>0</v>
      </c>
      <c r="F146" s="163">
        <v>0</v>
      </c>
      <c r="G146" s="163">
        <v>0</v>
      </c>
      <c r="H146" s="163">
        <v>0</v>
      </c>
      <c r="I146" s="163">
        <v>0</v>
      </c>
      <c r="J146" s="163">
        <v>0</v>
      </c>
      <c r="K146" s="163">
        <v>0</v>
      </c>
      <c r="L146" s="168"/>
    </row>
    <row r="147" spans="1:12">
      <c r="A147" s="161" t="s">
        <v>1933</v>
      </c>
      <c r="B147" s="162" t="s">
        <v>1934</v>
      </c>
      <c r="C147" s="160">
        <f t="shared" si="34"/>
        <v>0</v>
      </c>
      <c r="D147" s="163">
        <v>0</v>
      </c>
      <c r="E147" s="163">
        <v>0</v>
      </c>
      <c r="F147" s="163">
        <v>0</v>
      </c>
      <c r="G147" s="163">
        <v>0</v>
      </c>
      <c r="H147" s="163">
        <v>0</v>
      </c>
      <c r="I147" s="163">
        <v>0</v>
      </c>
      <c r="J147" s="163">
        <v>0</v>
      </c>
      <c r="K147" s="163">
        <v>0</v>
      </c>
      <c r="L147" s="168"/>
    </row>
    <row r="148" spans="1:12">
      <c r="A148" s="161" t="s">
        <v>1935</v>
      </c>
      <c r="B148" s="162" t="s">
        <v>1936</v>
      </c>
      <c r="C148" s="160">
        <f t="shared" si="34"/>
        <v>0</v>
      </c>
      <c r="D148" s="163">
        <v>0</v>
      </c>
      <c r="E148" s="163">
        <v>0</v>
      </c>
      <c r="F148" s="163">
        <v>0</v>
      </c>
      <c r="G148" s="163">
        <v>0</v>
      </c>
      <c r="H148" s="163">
        <v>0</v>
      </c>
      <c r="I148" s="163">
        <v>0</v>
      </c>
      <c r="J148" s="163">
        <v>0</v>
      </c>
      <c r="K148" s="163">
        <v>0</v>
      </c>
      <c r="L148" s="168"/>
    </row>
    <row r="149" spans="1:12">
      <c r="A149" s="161" t="s">
        <v>1937</v>
      </c>
      <c r="B149" s="162" t="s">
        <v>1938</v>
      </c>
      <c r="C149" s="160">
        <f t="shared" si="34"/>
        <v>0</v>
      </c>
      <c r="D149" s="163">
        <v>0</v>
      </c>
      <c r="E149" s="163">
        <v>0</v>
      </c>
      <c r="F149" s="163">
        <v>0</v>
      </c>
      <c r="G149" s="163">
        <v>0</v>
      </c>
      <c r="H149" s="163">
        <v>0</v>
      </c>
      <c r="I149" s="163">
        <v>0</v>
      </c>
      <c r="J149" s="163">
        <v>0</v>
      </c>
      <c r="K149" s="163">
        <v>0</v>
      </c>
      <c r="L149" s="168"/>
    </row>
    <row r="150" spans="1:12">
      <c r="A150" s="161" t="s">
        <v>1939</v>
      </c>
      <c r="B150" s="162" t="s">
        <v>1940</v>
      </c>
      <c r="C150" s="160">
        <f t="shared" si="34"/>
        <v>0</v>
      </c>
      <c r="D150" s="163">
        <v>0</v>
      </c>
      <c r="E150" s="163">
        <v>0</v>
      </c>
      <c r="F150" s="163">
        <v>0</v>
      </c>
      <c r="G150" s="163">
        <v>0</v>
      </c>
      <c r="H150" s="163">
        <v>0</v>
      </c>
      <c r="I150" s="163">
        <v>0</v>
      </c>
      <c r="J150" s="163">
        <v>0</v>
      </c>
      <c r="K150" s="163">
        <v>0</v>
      </c>
      <c r="L150" s="168"/>
    </row>
    <row r="151" spans="1:12">
      <c r="A151" s="161" t="s">
        <v>1941</v>
      </c>
      <c r="B151" s="162" t="s">
        <v>1942</v>
      </c>
      <c r="C151" s="160">
        <f t="shared" si="34"/>
        <v>0</v>
      </c>
      <c r="D151" s="163">
        <f t="shared" ref="D151:K151" si="37">SUM(D152:D157)</f>
        <v>0</v>
      </c>
      <c r="E151" s="163">
        <f t="shared" si="37"/>
        <v>0</v>
      </c>
      <c r="F151" s="163">
        <f t="shared" si="37"/>
        <v>0</v>
      </c>
      <c r="G151" s="163">
        <f t="shared" si="37"/>
        <v>0</v>
      </c>
      <c r="H151" s="163">
        <f t="shared" si="37"/>
        <v>0</v>
      </c>
      <c r="I151" s="163">
        <f t="shared" si="37"/>
        <v>0</v>
      </c>
      <c r="J151" s="163">
        <f t="shared" si="37"/>
        <v>0</v>
      </c>
      <c r="K151" s="163">
        <f t="shared" si="37"/>
        <v>0</v>
      </c>
      <c r="L151" s="168"/>
    </row>
    <row r="152" spans="1:12">
      <c r="A152" s="161" t="s">
        <v>1943</v>
      </c>
      <c r="B152" s="162" t="s">
        <v>1944</v>
      </c>
      <c r="C152" s="160">
        <f t="shared" si="34"/>
        <v>0</v>
      </c>
      <c r="D152" s="163">
        <v>0</v>
      </c>
      <c r="E152" s="163">
        <v>0</v>
      </c>
      <c r="F152" s="163">
        <v>0</v>
      </c>
      <c r="G152" s="163">
        <v>0</v>
      </c>
      <c r="H152" s="163">
        <v>0</v>
      </c>
      <c r="I152" s="163">
        <v>0</v>
      </c>
      <c r="J152" s="163">
        <v>0</v>
      </c>
      <c r="K152" s="163">
        <v>0</v>
      </c>
      <c r="L152" s="168"/>
    </row>
    <row r="153" spans="1:12">
      <c r="A153" s="161" t="s">
        <v>1945</v>
      </c>
      <c r="B153" s="162" t="s">
        <v>1946</v>
      </c>
      <c r="C153" s="160">
        <f t="shared" si="34"/>
        <v>0</v>
      </c>
      <c r="D153" s="163">
        <v>0</v>
      </c>
      <c r="E153" s="163">
        <v>0</v>
      </c>
      <c r="F153" s="163">
        <v>0</v>
      </c>
      <c r="G153" s="163">
        <v>0</v>
      </c>
      <c r="H153" s="163">
        <v>0</v>
      </c>
      <c r="I153" s="163">
        <v>0</v>
      </c>
      <c r="J153" s="163">
        <v>0</v>
      </c>
      <c r="K153" s="163">
        <v>0</v>
      </c>
      <c r="L153" s="168"/>
    </row>
    <row r="154" spans="1:12">
      <c r="A154" s="161" t="s">
        <v>1947</v>
      </c>
      <c r="B154" s="162" t="s">
        <v>1948</v>
      </c>
      <c r="C154" s="160">
        <f t="shared" si="34"/>
        <v>0</v>
      </c>
      <c r="D154" s="163">
        <v>0</v>
      </c>
      <c r="E154" s="163">
        <v>0</v>
      </c>
      <c r="F154" s="163">
        <v>0</v>
      </c>
      <c r="G154" s="163">
        <v>0</v>
      </c>
      <c r="H154" s="163">
        <v>0</v>
      </c>
      <c r="I154" s="163">
        <v>0</v>
      </c>
      <c r="J154" s="163">
        <v>0</v>
      </c>
      <c r="K154" s="163">
        <v>0</v>
      </c>
      <c r="L154" s="168"/>
    </row>
    <row r="155" spans="1:12">
      <c r="A155" s="161" t="s">
        <v>1949</v>
      </c>
      <c r="B155" s="162" t="s">
        <v>1950</v>
      </c>
      <c r="C155" s="160">
        <f t="shared" si="34"/>
        <v>0</v>
      </c>
      <c r="D155" s="163">
        <v>0</v>
      </c>
      <c r="E155" s="163">
        <v>0</v>
      </c>
      <c r="F155" s="163">
        <v>0</v>
      </c>
      <c r="G155" s="163">
        <v>0</v>
      </c>
      <c r="H155" s="163">
        <v>0</v>
      </c>
      <c r="I155" s="163">
        <v>0</v>
      </c>
      <c r="J155" s="163">
        <v>0</v>
      </c>
      <c r="K155" s="163">
        <v>0</v>
      </c>
      <c r="L155" s="168"/>
    </row>
    <row r="156" spans="1:12">
      <c r="A156" s="161" t="s">
        <v>1951</v>
      </c>
      <c r="B156" s="162" t="s">
        <v>1952</v>
      </c>
      <c r="C156" s="160">
        <f t="shared" si="34"/>
        <v>0</v>
      </c>
      <c r="D156" s="163">
        <v>0</v>
      </c>
      <c r="E156" s="163">
        <v>0</v>
      </c>
      <c r="F156" s="163">
        <v>0</v>
      </c>
      <c r="G156" s="163">
        <v>0</v>
      </c>
      <c r="H156" s="163">
        <v>0</v>
      </c>
      <c r="I156" s="163">
        <v>0</v>
      </c>
      <c r="J156" s="163">
        <v>0</v>
      </c>
      <c r="K156" s="163">
        <v>0</v>
      </c>
      <c r="L156" s="168"/>
    </row>
    <row r="157" spans="1:12">
      <c r="A157" s="161" t="s">
        <v>1953</v>
      </c>
      <c r="B157" s="162" t="s">
        <v>1954</v>
      </c>
      <c r="C157" s="160">
        <f t="shared" si="34"/>
        <v>0</v>
      </c>
      <c r="D157" s="163">
        <v>0</v>
      </c>
      <c r="E157" s="163">
        <v>0</v>
      </c>
      <c r="F157" s="163">
        <v>0</v>
      </c>
      <c r="G157" s="163">
        <v>0</v>
      </c>
      <c r="H157" s="163">
        <v>0</v>
      </c>
      <c r="I157" s="163">
        <v>0</v>
      </c>
      <c r="J157" s="163">
        <v>0</v>
      </c>
      <c r="K157" s="163">
        <v>0</v>
      </c>
      <c r="L157" s="168"/>
    </row>
    <row r="158" spans="1:12">
      <c r="A158" s="161" t="s">
        <v>1955</v>
      </c>
      <c r="B158" s="162" t="s">
        <v>1956</v>
      </c>
      <c r="C158" s="160">
        <f t="shared" si="34"/>
        <v>0</v>
      </c>
      <c r="D158" s="163">
        <f t="shared" ref="D158:K158" si="38">SUM(D159:D166)</f>
        <v>0</v>
      </c>
      <c r="E158" s="163">
        <f t="shared" si="38"/>
        <v>0</v>
      </c>
      <c r="F158" s="163">
        <f t="shared" si="38"/>
        <v>0</v>
      </c>
      <c r="G158" s="163">
        <f t="shared" si="38"/>
        <v>0</v>
      </c>
      <c r="H158" s="163">
        <f t="shared" si="38"/>
        <v>0</v>
      </c>
      <c r="I158" s="163">
        <f t="shared" si="38"/>
        <v>0</v>
      </c>
      <c r="J158" s="163">
        <f t="shared" si="38"/>
        <v>0</v>
      </c>
      <c r="K158" s="163">
        <f t="shared" si="38"/>
        <v>0</v>
      </c>
      <c r="L158" s="168"/>
    </row>
    <row r="159" spans="1:12">
      <c r="A159" s="161" t="s">
        <v>1957</v>
      </c>
      <c r="B159" s="162" t="s">
        <v>1958</v>
      </c>
      <c r="C159" s="160">
        <f t="shared" si="34"/>
        <v>0</v>
      </c>
      <c r="D159" s="163">
        <v>0</v>
      </c>
      <c r="E159" s="163">
        <v>0</v>
      </c>
      <c r="F159" s="163">
        <v>0</v>
      </c>
      <c r="G159" s="163">
        <v>0</v>
      </c>
      <c r="H159" s="163">
        <v>0</v>
      </c>
      <c r="I159" s="163">
        <v>0</v>
      </c>
      <c r="J159" s="163">
        <v>0</v>
      </c>
      <c r="K159" s="163">
        <v>0</v>
      </c>
      <c r="L159" s="168"/>
    </row>
    <row r="160" spans="1:12">
      <c r="A160" s="161" t="s">
        <v>1959</v>
      </c>
      <c r="B160" s="162" t="s">
        <v>1960</v>
      </c>
      <c r="C160" s="160">
        <f t="shared" si="34"/>
        <v>0</v>
      </c>
      <c r="D160" s="163">
        <v>0</v>
      </c>
      <c r="E160" s="163">
        <v>0</v>
      </c>
      <c r="F160" s="163">
        <v>0</v>
      </c>
      <c r="G160" s="163">
        <v>0</v>
      </c>
      <c r="H160" s="163">
        <v>0</v>
      </c>
      <c r="I160" s="163">
        <v>0</v>
      </c>
      <c r="J160" s="163">
        <v>0</v>
      </c>
      <c r="K160" s="163">
        <v>0</v>
      </c>
      <c r="L160" s="168"/>
    </row>
    <row r="161" spans="1:12">
      <c r="A161" s="161" t="s">
        <v>1961</v>
      </c>
      <c r="B161" s="162" t="s">
        <v>1962</v>
      </c>
      <c r="C161" s="160">
        <f t="shared" si="34"/>
        <v>0</v>
      </c>
      <c r="D161" s="163">
        <v>0</v>
      </c>
      <c r="E161" s="163">
        <v>0</v>
      </c>
      <c r="F161" s="163">
        <v>0</v>
      </c>
      <c r="G161" s="163">
        <v>0</v>
      </c>
      <c r="H161" s="163">
        <v>0</v>
      </c>
      <c r="I161" s="163">
        <v>0</v>
      </c>
      <c r="J161" s="163">
        <v>0</v>
      </c>
      <c r="K161" s="163">
        <v>0</v>
      </c>
      <c r="L161" s="168"/>
    </row>
    <row r="162" spans="1:12">
      <c r="A162" s="161" t="s">
        <v>1963</v>
      </c>
      <c r="B162" s="162" t="s">
        <v>1964</v>
      </c>
      <c r="C162" s="160">
        <f t="shared" si="34"/>
        <v>0</v>
      </c>
      <c r="D162" s="163">
        <v>0</v>
      </c>
      <c r="E162" s="163">
        <v>0</v>
      </c>
      <c r="F162" s="163">
        <v>0</v>
      </c>
      <c r="G162" s="163">
        <v>0</v>
      </c>
      <c r="H162" s="163">
        <v>0</v>
      </c>
      <c r="I162" s="163">
        <v>0</v>
      </c>
      <c r="J162" s="163">
        <v>0</v>
      </c>
      <c r="K162" s="163">
        <v>0</v>
      </c>
      <c r="L162" s="168"/>
    </row>
    <row r="163" spans="1:12">
      <c r="A163" s="161" t="s">
        <v>1965</v>
      </c>
      <c r="B163" s="162" t="s">
        <v>1966</v>
      </c>
      <c r="C163" s="160">
        <f t="shared" si="34"/>
        <v>0</v>
      </c>
      <c r="D163" s="163">
        <v>0</v>
      </c>
      <c r="E163" s="163">
        <v>0</v>
      </c>
      <c r="F163" s="163">
        <v>0</v>
      </c>
      <c r="G163" s="163">
        <v>0</v>
      </c>
      <c r="H163" s="163">
        <v>0</v>
      </c>
      <c r="I163" s="163">
        <v>0</v>
      </c>
      <c r="J163" s="163">
        <v>0</v>
      </c>
      <c r="K163" s="163">
        <v>0</v>
      </c>
      <c r="L163" s="168"/>
    </row>
    <row r="164" spans="1:12">
      <c r="A164" s="161" t="s">
        <v>1967</v>
      </c>
      <c r="B164" s="162" t="s">
        <v>1968</v>
      </c>
      <c r="C164" s="160">
        <f t="shared" si="34"/>
        <v>0</v>
      </c>
      <c r="D164" s="163">
        <v>0</v>
      </c>
      <c r="E164" s="163">
        <v>0</v>
      </c>
      <c r="F164" s="163">
        <v>0</v>
      </c>
      <c r="G164" s="163">
        <v>0</v>
      </c>
      <c r="H164" s="163">
        <v>0</v>
      </c>
      <c r="I164" s="163">
        <v>0</v>
      </c>
      <c r="J164" s="163">
        <v>0</v>
      </c>
      <c r="K164" s="163">
        <v>0</v>
      </c>
      <c r="L164" s="168"/>
    </row>
    <row r="165" spans="1:12">
      <c r="A165" s="161" t="s">
        <v>1969</v>
      </c>
      <c r="B165" s="162" t="s">
        <v>1970</v>
      </c>
      <c r="C165" s="160">
        <f t="shared" si="34"/>
        <v>0</v>
      </c>
      <c r="D165" s="163">
        <v>0</v>
      </c>
      <c r="E165" s="163">
        <v>0</v>
      </c>
      <c r="F165" s="163">
        <v>0</v>
      </c>
      <c r="G165" s="163">
        <v>0</v>
      </c>
      <c r="H165" s="163">
        <v>0</v>
      </c>
      <c r="I165" s="163">
        <v>0</v>
      </c>
      <c r="J165" s="163">
        <v>0</v>
      </c>
      <c r="K165" s="163">
        <v>0</v>
      </c>
      <c r="L165" s="168"/>
    </row>
    <row r="166" spans="1:12">
      <c r="A166" s="161" t="s">
        <v>1971</v>
      </c>
      <c r="B166" s="162" t="s">
        <v>1972</v>
      </c>
      <c r="C166" s="160">
        <f t="shared" si="34"/>
        <v>0</v>
      </c>
      <c r="D166" s="163">
        <v>0</v>
      </c>
      <c r="E166" s="163">
        <v>0</v>
      </c>
      <c r="F166" s="163">
        <v>0</v>
      </c>
      <c r="G166" s="163">
        <v>0</v>
      </c>
      <c r="H166" s="163">
        <v>0</v>
      </c>
      <c r="I166" s="163">
        <v>0</v>
      </c>
      <c r="J166" s="163">
        <v>0</v>
      </c>
      <c r="K166" s="163">
        <v>0</v>
      </c>
      <c r="L166" s="168"/>
    </row>
    <row r="167" spans="1:12" ht="22.8">
      <c r="A167" s="161" t="s">
        <v>1973</v>
      </c>
      <c r="B167" s="162" t="s">
        <v>1974</v>
      </c>
      <c r="C167" s="160">
        <f t="shared" si="34"/>
        <v>0</v>
      </c>
      <c r="D167" s="163">
        <f t="shared" ref="D167:K167" si="39">SUM(D168:D169)</f>
        <v>0</v>
      </c>
      <c r="E167" s="163">
        <f t="shared" si="39"/>
        <v>0</v>
      </c>
      <c r="F167" s="163">
        <f t="shared" si="39"/>
        <v>0</v>
      </c>
      <c r="G167" s="163">
        <f t="shared" si="39"/>
        <v>0</v>
      </c>
      <c r="H167" s="163">
        <f t="shared" si="39"/>
        <v>0</v>
      </c>
      <c r="I167" s="163">
        <f t="shared" si="39"/>
        <v>0</v>
      </c>
      <c r="J167" s="163">
        <f t="shared" si="39"/>
        <v>0</v>
      </c>
      <c r="K167" s="163">
        <f t="shared" si="39"/>
        <v>0</v>
      </c>
      <c r="L167" s="168"/>
    </row>
    <row r="168" spans="1:12">
      <c r="A168" s="161" t="s">
        <v>1975</v>
      </c>
      <c r="B168" s="162" t="s">
        <v>1897</v>
      </c>
      <c r="C168" s="160">
        <f t="shared" si="34"/>
        <v>0</v>
      </c>
      <c r="D168" s="163">
        <v>0</v>
      </c>
      <c r="E168" s="163">
        <v>0</v>
      </c>
      <c r="F168" s="163">
        <v>0</v>
      </c>
      <c r="G168" s="163">
        <v>0</v>
      </c>
      <c r="H168" s="163">
        <v>0</v>
      </c>
      <c r="I168" s="163">
        <v>0</v>
      </c>
      <c r="J168" s="163">
        <v>0</v>
      </c>
      <c r="K168" s="163">
        <v>0</v>
      </c>
      <c r="L168" s="168"/>
    </row>
    <row r="169" spans="1:12" ht="33.6">
      <c r="A169" s="161" t="s">
        <v>1976</v>
      </c>
      <c r="B169" s="162" t="s">
        <v>1977</v>
      </c>
      <c r="C169" s="160">
        <f t="shared" si="34"/>
        <v>0</v>
      </c>
      <c r="D169" s="163">
        <v>0</v>
      </c>
      <c r="E169" s="163">
        <v>0</v>
      </c>
      <c r="F169" s="163">
        <v>0</v>
      </c>
      <c r="G169" s="163">
        <v>0</v>
      </c>
      <c r="H169" s="163">
        <v>0</v>
      </c>
      <c r="I169" s="163">
        <v>0</v>
      </c>
      <c r="J169" s="163">
        <v>0</v>
      </c>
      <c r="K169" s="163">
        <v>0</v>
      </c>
      <c r="L169" s="168"/>
    </row>
    <row r="170" spans="1:12" ht="22.8">
      <c r="A170" s="161" t="s">
        <v>1978</v>
      </c>
      <c r="B170" s="162" t="s">
        <v>1979</v>
      </c>
      <c r="C170" s="160">
        <f t="shared" si="34"/>
        <v>0</v>
      </c>
      <c r="D170" s="163">
        <f t="shared" ref="D170:K170" si="40">SUM(D171:D172)</f>
        <v>0</v>
      </c>
      <c r="E170" s="163">
        <f t="shared" si="40"/>
        <v>0</v>
      </c>
      <c r="F170" s="163">
        <f t="shared" si="40"/>
        <v>0</v>
      </c>
      <c r="G170" s="163">
        <f t="shared" si="40"/>
        <v>0</v>
      </c>
      <c r="H170" s="163">
        <f t="shared" si="40"/>
        <v>0</v>
      </c>
      <c r="I170" s="163">
        <f t="shared" si="40"/>
        <v>0</v>
      </c>
      <c r="J170" s="163">
        <f t="shared" si="40"/>
        <v>0</v>
      </c>
      <c r="K170" s="163">
        <f t="shared" si="40"/>
        <v>0</v>
      </c>
      <c r="L170" s="168"/>
    </row>
    <row r="171" spans="1:12">
      <c r="A171" s="161" t="s">
        <v>1980</v>
      </c>
      <c r="B171" s="162" t="s">
        <v>1897</v>
      </c>
      <c r="C171" s="160">
        <f t="shared" si="34"/>
        <v>0</v>
      </c>
      <c r="D171" s="163">
        <v>0</v>
      </c>
      <c r="E171" s="163">
        <v>0</v>
      </c>
      <c r="F171" s="163">
        <v>0</v>
      </c>
      <c r="G171" s="163">
        <v>0</v>
      </c>
      <c r="H171" s="163">
        <v>0</v>
      </c>
      <c r="I171" s="163">
        <v>0</v>
      </c>
      <c r="J171" s="163">
        <v>0</v>
      </c>
      <c r="K171" s="163">
        <v>0</v>
      </c>
      <c r="L171" s="168"/>
    </row>
    <row r="172" spans="1:12" ht="22.8">
      <c r="A172" s="161" t="s">
        <v>1981</v>
      </c>
      <c r="B172" s="162" t="s">
        <v>1982</v>
      </c>
      <c r="C172" s="160">
        <f t="shared" si="34"/>
        <v>0</v>
      </c>
      <c r="D172" s="163">
        <v>0</v>
      </c>
      <c r="E172" s="163">
        <v>0</v>
      </c>
      <c r="F172" s="163">
        <v>0</v>
      </c>
      <c r="G172" s="163">
        <v>0</v>
      </c>
      <c r="H172" s="163">
        <v>0</v>
      </c>
      <c r="I172" s="163">
        <v>0</v>
      </c>
      <c r="J172" s="163">
        <v>0</v>
      </c>
      <c r="K172" s="163">
        <v>0</v>
      </c>
      <c r="L172" s="168"/>
    </row>
    <row r="173" spans="1:12" ht="22.8">
      <c r="A173" s="161" t="s">
        <v>1983</v>
      </c>
      <c r="B173" s="162" t="s">
        <v>1984</v>
      </c>
      <c r="C173" s="160">
        <f t="shared" si="34"/>
        <v>0</v>
      </c>
      <c r="D173" s="163">
        <v>0</v>
      </c>
      <c r="E173" s="163">
        <v>0</v>
      </c>
      <c r="F173" s="163">
        <v>0</v>
      </c>
      <c r="G173" s="163">
        <v>0</v>
      </c>
      <c r="H173" s="163">
        <v>0</v>
      </c>
      <c r="I173" s="163">
        <v>0</v>
      </c>
      <c r="J173" s="163">
        <v>0</v>
      </c>
      <c r="K173" s="163">
        <v>0</v>
      </c>
    </row>
    <row r="174" spans="1:12" ht="22.8">
      <c r="A174" s="161" t="s">
        <v>1985</v>
      </c>
      <c r="B174" s="162" t="s">
        <v>1986</v>
      </c>
      <c r="C174" s="160">
        <f t="shared" si="34"/>
        <v>0</v>
      </c>
      <c r="D174" s="163">
        <f t="shared" ref="D174:K174" si="41">SUM(D175:D177)</f>
        <v>0</v>
      </c>
      <c r="E174" s="163">
        <f t="shared" si="41"/>
        <v>0</v>
      </c>
      <c r="F174" s="163">
        <f t="shared" si="41"/>
        <v>0</v>
      </c>
      <c r="G174" s="163">
        <f t="shared" si="41"/>
        <v>0</v>
      </c>
      <c r="H174" s="163">
        <f t="shared" si="41"/>
        <v>0</v>
      </c>
      <c r="I174" s="163">
        <f t="shared" si="41"/>
        <v>0</v>
      </c>
      <c r="J174" s="163">
        <f t="shared" si="41"/>
        <v>0</v>
      </c>
      <c r="K174" s="163">
        <f t="shared" si="41"/>
        <v>0</v>
      </c>
    </row>
    <row r="175" spans="1:12">
      <c r="A175" s="161" t="s">
        <v>1987</v>
      </c>
      <c r="B175" s="162" t="s">
        <v>1916</v>
      </c>
      <c r="C175" s="160">
        <f t="shared" si="34"/>
        <v>0</v>
      </c>
      <c r="D175" s="163">
        <v>0</v>
      </c>
      <c r="E175" s="163">
        <v>0</v>
      </c>
      <c r="F175" s="163">
        <v>0</v>
      </c>
      <c r="G175" s="163">
        <v>0</v>
      </c>
      <c r="H175" s="163">
        <v>0</v>
      </c>
      <c r="I175" s="163">
        <v>0</v>
      </c>
      <c r="J175" s="163">
        <v>0</v>
      </c>
      <c r="K175" s="163">
        <v>0</v>
      </c>
    </row>
    <row r="176" spans="1:12">
      <c r="A176" s="161" t="s">
        <v>1988</v>
      </c>
      <c r="B176" s="162" t="s">
        <v>1920</v>
      </c>
      <c r="C176" s="160">
        <f t="shared" si="34"/>
        <v>0</v>
      </c>
      <c r="D176" s="163">
        <v>0</v>
      </c>
      <c r="E176" s="163">
        <v>0</v>
      </c>
      <c r="F176" s="163">
        <v>0</v>
      </c>
      <c r="G176" s="163">
        <v>0</v>
      </c>
      <c r="H176" s="163">
        <v>0</v>
      </c>
      <c r="I176" s="163">
        <v>0</v>
      </c>
      <c r="J176" s="163">
        <v>0</v>
      </c>
      <c r="K176" s="163">
        <v>0</v>
      </c>
    </row>
    <row r="177" spans="1:11" ht="22.8">
      <c r="A177" s="161" t="s">
        <v>1989</v>
      </c>
      <c r="B177" s="162" t="s">
        <v>1990</v>
      </c>
      <c r="C177" s="160">
        <f t="shared" si="34"/>
        <v>0</v>
      </c>
      <c r="D177" s="163">
        <v>0</v>
      </c>
      <c r="E177" s="163">
        <v>0</v>
      </c>
      <c r="F177" s="163">
        <v>0</v>
      </c>
      <c r="G177" s="163">
        <v>0</v>
      </c>
      <c r="H177" s="163">
        <v>0</v>
      </c>
      <c r="I177" s="163">
        <v>0</v>
      </c>
      <c r="J177" s="163">
        <v>0</v>
      </c>
      <c r="K177" s="163">
        <v>0</v>
      </c>
    </row>
    <row r="178" spans="1:11">
      <c r="A178" s="158" t="s">
        <v>1991</v>
      </c>
      <c r="B178" s="159" t="s">
        <v>1992</v>
      </c>
      <c r="C178" s="160">
        <f t="shared" si="34"/>
        <v>0</v>
      </c>
      <c r="D178" s="160">
        <f t="shared" ref="D178:K178" si="42">SUM(D179)</f>
        <v>0</v>
      </c>
      <c r="E178" s="160">
        <f t="shared" si="42"/>
        <v>0</v>
      </c>
      <c r="F178" s="160">
        <f t="shared" si="42"/>
        <v>0</v>
      </c>
      <c r="G178" s="160">
        <f t="shared" si="42"/>
        <v>0</v>
      </c>
      <c r="H178" s="160">
        <f t="shared" si="42"/>
        <v>0</v>
      </c>
      <c r="I178" s="160">
        <f t="shared" si="42"/>
        <v>0</v>
      </c>
      <c r="J178" s="160">
        <f t="shared" si="42"/>
        <v>0</v>
      </c>
      <c r="K178" s="160">
        <f t="shared" si="42"/>
        <v>0</v>
      </c>
    </row>
    <row r="179" spans="1:11">
      <c r="A179" s="161" t="s">
        <v>1993</v>
      </c>
      <c r="B179" s="162" t="s">
        <v>1994</v>
      </c>
      <c r="C179" s="160">
        <f t="shared" si="34"/>
        <v>0</v>
      </c>
      <c r="D179" s="163">
        <f t="shared" ref="D179:K179" si="43">SUM(D180:D181)</f>
        <v>0</v>
      </c>
      <c r="E179" s="163">
        <f t="shared" si="43"/>
        <v>0</v>
      </c>
      <c r="F179" s="163">
        <f t="shared" si="43"/>
        <v>0</v>
      </c>
      <c r="G179" s="163">
        <f t="shared" si="43"/>
        <v>0</v>
      </c>
      <c r="H179" s="163">
        <f t="shared" si="43"/>
        <v>0</v>
      </c>
      <c r="I179" s="163">
        <f t="shared" si="43"/>
        <v>0</v>
      </c>
      <c r="J179" s="163">
        <f t="shared" si="43"/>
        <v>0</v>
      </c>
      <c r="K179" s="163">
        <f t="shared" si="43"/>
        <v>0</v>
      </c>
    </row>
    <row r="180" spans="1:11">
      <c r="A180" s="161" t="s">
        <v>1995</v>
      </c>
      <c r="B180" s="162" t="s">
        <v>1996</v>
      </c>
      <c r="C180" s="160">
        <f t="shared" si="34"/>
        <v>0</v>
      </c>
      <c r="D180" s="163">
        <v>0</v>
      </c>
      <c r="E180" s="163">
        <v>0</v>
      </c>
      <c r="F180" s="163">
        <v>0</v>
      </c>
      <c r="G180" s="163">
        <v>0</v>
      </c>
      <c r="H180" s="163">
        <v>0</v>
      </c>
      <c r="I180" s="163">
        <v>0</v>
      </c>
      <c r="J180" s="163">
        <v>0</v>
      </c>
      <c r="K180" s="163">
        <v>0</v>
      </c>
    </row>
    <row r="181" spans="1:11">
      <c r="A181" s="161" t="s">
        <v>1997</v>
      </c>
      <c r="B181" s="162" t="s">
        <v>1998</v>
      </c>
      <c r="C181" s="160">
        <f t="shared" si="34"/>
        <v>0</v>
      </c>
      <c r="D181" s="163">
        <v>0</v>
      </c>
      <c r="E181" s="163">
        <v>0</v>
      </c>
      <c r="F181" s="163">
        <v>0</v>
      </c>
      <c r="G181" s="163">
        <v>0</v>
      </c>
      <c r="H181" s="163">
        <v>0</v>
      </c>
      <c r="I181" s="163">
        <v>0</v>
      </c>
      <c r="J181" s="163">
        <v>0</v>
      </c>
      <c r="K181" s="163">
        <v>0</v>
      </c>
    </row>
    <row r="182" spans="1:11">
      <c r="A182" s="158" t="s">
        <v>1999</v>
      </c>
      <c r="B182" s="159" t="s">
        <v>803</v>
      </c>
      <c r="C182" s="160">
        <f t="shared" si="34"/>
        <v>1878</v>
      </c>
      <c r="D182" s="160">
        <f t="shared" ref="D182:K182" si="44">SUM(D184:D187,D196)</f>
        <v>827</v>
      </c>
      <c r="E182" s="160">
        <f t="shared" si="44"/>
        <v>70</v>
      </c>
      <c r="F182" s="160">
        <f t="shared" si="44"/>
        <v>24</v>
      </c>
      <c r="G182" s="160">
        <f t="shared" si="44"/>
        <v>85</v>
      </c>
      <c r="H182" s="160">
        <f t="shared" si="44"/>
        <v>50</v>
      </c>
      <c r="I182" s="160">
        <f t="shared" si="44"/>
        <v>28</v>
      </c>
      <c r="J182" s="160">
        <f t="shared" si="44"/>
        <v>519</v>
      </c>
      <c r="K182" s="160">
        <f t="shared" si="44"/>
        <v>275</v>
      </c>
    </row>
    <row r="183" spans="1:11" ht="22.8">
      <c r="A183" s="161" t="s">
        <v>2000</v>
      </c>
      <c r="B183" s="162" t="s">
        <v>2001</v>
      </c>
      <c r="C183" s="160">
        <f t="shared" si="34"/>
        <v>0</v>
      </c>
      <c r="D183" s="163">
        <f t="shared" ref="D183:K183" si="45">SUM(D184:D186)</f>
        <v>0</v>
      </c>
      <c r="E183" s="163">
        <f t="shared" si="45"/>
        <v>0</v>
      </c>
      <c r="F183" s="163">
        <f t="shared" si="45"/>
        <v>0</v>
      </c>
      <c r="G183" s="163">
        <f t="shared" si="45"/>
        <v>0</v>
      </c>
      <c r="H183" s="163">
        <f t="shared" si="45"/>
        <v>0</v>
      </c>
      <c r="I183" s="163">
        <f t="shared" si="45"/>
        <v>0</v>
      </c>
      <c r="J183" s="163">
        <f t="shared" si="45"/>
        <v>0</v>
      </c>
      <c r="K183" s="163">
        <f t="shared" si="45"/>
        <v>0</v>
      </c>
    </row>
    <row r="184" spans="1:11">
      <c r="A184" s="161" t="s">
        <v>2002</v>
      </c>
      <c r="B184" s="162" t="s">
        <v>2003</v>
      </c>
      <c r="C184" s="160">
        <f t="shared" si="34"/>
        <v>0</v>
      </c>
      <c r="D184" s="163">
        <v>0</v>
      </c>
      <c r="E184" s="163">
        <v>0</v>
      </c>
      <c r="F184" s="163">
        <v>0</v>
      </c>
      <c r="G184" s="163">
        <v>0</v>
      </c>
      <c r="H184" s="163">
        <v>0</v>
      </c>
      <c r="I184" s="163">
        <v>0</v>
      </c>
      <c r="J184" s="163">
        <v>0</v>
      </c>
      <c r="K184" s="163">
        <v>0</v>
      </c>
    </row>
    <row r="185" spans="1:11" ht="22.8">
      <c r="A185" s="161" t="s">
        <v>2004</v>
      </c>
      <c r="B185" s="162" t="s">
        <v>2005</v>
      </c>
      <c r="C185" s="160">
        <f t="shared" si="34"/>
        <v>0</v>
      </c>
      <c r="D185" s="163">
        <v>0</v>
      </c>
      <c r="E185" s="163">
        <v>0</v>
      </c>
      <c r="F185" s="163">
        <v>0</v>
      </c>
      <c r="G185" s="163">
        <v>0</v>
      </c>
      <c r="H185" s="163">
        <v>0</v>
      </c>
      <c r="I185" s="163">
        <v>0</v>
      </c>
      <c r="J185" s="163">
        <v>0</v>
      </c>
      <c r="K185" s="163">
        <v>0</v>
      </c>
    </row>
    <row r="186" spans="1:11" ht="22.8">
      <c r="A186" s="161" t="s">
        <v>2006</v>
      </c>
      <c r="B186" s="162" t="s">
        <v>2007</v>
      </c>
      <c r="C186" s="160">
        <f t="shared" si="34"/>
        <v>0</v>
      </c>
      <c r="D186" s="163">
        <v>0</v>
      </c>
      <c r="E186" s="163">
        <v>0</v>
      </c>
      <c r="F186" s="163">
        <v>0</v>
      </c>
      <c r="G186" s="163">
        <v>0</v>
      </c>
      <c r="H186" s="163">
        <v>0</v>
      </c>
      <c r="I186" s="163">
        <v>0</v>
      </c>
      <c r="J186" s="163">
        <v>0</v>
      </c>
      <c r="K186" s="163">
        <v>0</v>
      </c>
    </row>
    <row r="187" spans="1:11" ht="22.8">
      <c r="A187" s="161" t="s">
        <v>2008</v>
      </c>
      <c r="B187" s="162" t="s">
        <v>2009</v>
      </c>
      <c r="C187" s="160">
        <f t="shared" si="34"/>
        <v>0</v>
      </c>
      <c r="D187" s="163">
        <f t="shared" ref="D187:K187" si="46">SUM(D188:D195)</f>
        <v>0</v>
      </c>
      <c r="E187" s="163">
        <f t="shared" si="46"/>
        <v>0</v>
      </c>
      <c r="F187" s="163">
        <f t="shared" si="46"/>
        <v>0</v>
      </c>
      <c r="G187" s="163">
        <f t="shared" si="46"/>
        <v>0</v>
      </c>
      <c r="H187" s="163">
        <f t="shared" si="46"/>
        <v>0</v>
      </c>
      <c r="I187" s="163">
        <f t="shared" si="46"/>
        <v>0</v>
      </c>
      <c r="J187" s="163">
        <f t="shared" si="46"/>
        <v>0</v>
      </c>
      <c r="K187" s="163">
        <f t="shared" si="46"/>
        <v>0</v>
      </c>
    </row>
    <row r="188" spans="1:11">
      <c r="A188" s="161" t="s">
        <v>2010</v>
      </c>
      <c r="B188" s="162" t="s">
        <v>2011</v>
      </c>
      <c r="C188" s="160">
        <f t="shared" si="34"/>
        <v>0</v>
      </c>
      <c r="D188" s="163">
        <v>0</v>
      </c>
      <c r="E188" s="163">
        <v>0</v>
      </c>
      <c r="F188" s="163">
        <v>0</v>
      </c>
      <c r="G188" s="163">
        <v>0</v>
      </c>
      <c r="H188" s="163">
        <v>0</v>
      </c>
      <c r="I188" s="163">
        <v>0</v>
      </c>
      <c r="J188" s="163">
        <v>0</v>
      </c>
      <c r="K188" s="163">
        <v>0</v>
      </c>
    </row>
    <row r="189" spans="1:11">
      <c r="A189" s="161" t="s">
        <v>2012</v>
      </c>
      <c r="B189" s="162" t="s">
        <v>2013</v>
      </c>
      <c r="C189" s="160">
        <f t="shared" si="34"/>
        <v>0</v>
      </c>
      <c r="D189" s="163">
        <v>0</v>
      </c>
      <c r="E189" s="163">
        <v>0</v>
      </c>
      <c r="F189" s="163">
        <v>0</v>
      </c>
      <c r="G189" s="163">
        <v>0</v>
      </c>
      <c r="H189" s="163">
        <v>0</v>
      </c>
      <c r="I189" s="163">
        <v>0</v>
      </c>
      <c r="J189" s="163">
        <v>0</v>
      </c>
      <c r="K189" s="163">
        <v>0</v>
      </c>
    </row>
    <row r="190" spans="1:11">
      <c r="A190" s="161" t="s">
        <v>2014</v>
      </c>
      <c r="B190" s="162" t="s">
        <v>2015</v>
      </c>
      <c r="C190" s="160">
        <f t="shared" si="34"/>
        <v>0</v>
      </c>
      <c r="D190" s="163">
        <v>0</v>
      </c>
      <c r="E190" s="163">
        <v>0</v>
      </c>
      <c r="F190" s="163">
        <v>0</v>
      </c>
      <c r="G190" s="163">
        <v>0</v>
      </c>
      <c r="H190" s="163">
        <v>0</v>
      </c>
      <c r="I190" s="163">
        <v>0</v>
      </c>
      <c r="J190" s="163">
        <v>0</v>
      </c>
      <c r="K190" s="163">
        <v>0</v>
      </c>
    </row>
    <row r="191" spans="1:11">
      <c r="A191" s="161" t="s">
        <v>2016</v>
      </c>
      <c r="B191" s="162" t="s">
        <v>2017</v>
      </c>
      <c r="C191" s="160">
        <f t="shared" si="34"/>
        <v>0</v>
      </c>
      <c r="D191" s="163">
        <v>0</v>
      </c>
      <c r="E191" s="163">
        <v>0</v>
      </c>
      <c r="F191" s="163">
        <v>0</v>
      </c>
      <c r="G191" s="163">
        <v>0</v>
      </c>
      <c r="H191" s="163">
        <v>0</v>
      </c>
      <c r="I191" s="163">
        <v>0</v>
      </c>
      <c r="J191" s="163">
        <v>0</v>
      </c>
      <c r="K191" s="163">
        <v>0</v>
      </c>
    </row>
    <row r="192" spans="1:11">
      <c r="A192" s="161" t="s">
        <v>2018</v>
      </c>
      <c r="B192" s="162" t="s">
        <v>2019</v>
      </c>
      <c r="C192" s="160">
        <f t="shared" si="34"/>
        <v>0</v>
      </c>
      <c r="D192" s="163">
        <v>0</v>
      </c>
      <c r="E192" s="163">
        <v>0</v>
      </c>
      <c r="F192" s="163">
        <v>0</v>
      </c>
      <c r="G192" s="163">
        <v>0</v>
      </c>
      <c r="H192" s="163">
        <v>0</v>
      </c>
      <c r="I192" s="163">
        <v>0</v>
      </c>
      <c r="J192" s="163">
        <v>0</v>
      </c>
      <c r="K192" s="163">
        <v>0</v>
      </c>
    </row>
    <row r="193" spans="1:11">
      <c r="A193" s="161" t="s">
        <v>2020</v>
      </c>
      <c r="B193" s="162" t="s">
        <v>2021</v>
      </c>
      <c r="C193" s="160">
        <f t="shared" si="34"/>
        <v>0</v>
      </c>
      <c r="D193" s="163">
        <v>0</v>
      </c>
      <c r="E193" s="163">
        <v>0</v>
      </c>
      <c r="F193" s="163">
        <v>0</v>
      </c>
      <c r="G193" s="163">
        <v>0</v>
      </c>
      <c r="H193" s="163">
        <v>0</v>
      </c>
      <c r="I193" s="163">
        <v>0</v>
      </c>
      <c r="J193" s="163">
        <v>0</v>
      </c>
      <c r="K193" s="163">
        <v>0</v>
      </c>
    </row>
    <row r="194" spans="1:11">
      <c r="A194" s="161" t="s">
        <v>2022</v>
      </c>
      <c r="B194" s="162" t="s">
        <v>2023</v>
      </c>
      <c r="C194" s="160">
        <f t="shared" si="34"/>
        <v>0</v>
      </c>
      <c r="D194" s="163">
        <v>0</v>
      </c>
      <c r="E194" s="163">
        <v>0</v>
      </c>
      <c r="F194" s="163">
        <v>0</v>
      </c>
      <c r="G194" s="163">
        <v>0</v>
      </c>
      <c r="H194" s="163">
        <v>0</v>
      </c>
      <c r="I194" s="163">
        <v>0</v>
      </c>
      <c r="J194" s="163">
        <v>0</v>
      </c>
      <c r="K194" s="163">
        <v>0</v>
      </c>
    </row>
    <row r="195" spans="1:11" ht="22.8">
      <c r="A195" s="161" t="s">
        <v>2024</v>
      </c>
      <c r="B195" s="162" t="s">
        <v>2025</v>
      </c>
      <c r="C195" s="160">
        <f t="shared" si="34"/>
        <v>0</v>
      </c>
      <c r="D195" s="163">
        <v>0</v>
      </c>
      <c r="E195" s="163">
        <v>0</v>
      </c>
      <c r="F195" s="163">
        <v>0</v>
      </c>
      <c r="G195" s="163">
        <v>0</v>
      </c>
      <c r="H195" s="163">
        <v>0</v>
      </c>
      <c r="I195" s="163">
        <v>0</v>
      </c>
      <c r="J195" s="163">
        <v>0</v>
      </c>
      <c r="K195" s="163">
        <v>0</v>
      </c>
    </row>
    <row r="196" spans="1:11">
      <c r="A196" s="161" t="s">
        <v>2026</v>
      </c>
      <c r="B196" s="162" t="s">
        <v>2027</v>
      </c>
      <c r="C196" s="160">
        <f t="shared" si="34"/>
        <v>1878</v>
      </c>
      <c r="D196" s="163">
        <f t="shared" ref="D196:K196" si="47">SUM(D197:D207)</f>
        <v>827</v>
      </c>
      <c r="E196" s="163">
        <f t="shared" si="47"/>
        <v>70</v>
      </c>
      <c r="F196" s="163">
        <f t="shared" si="47"/>
        <v>24</v>
      </c>
      <c r="G196" s="163">
        <f t="shared" si="47"/>
        <v>85</v>
      </c>
      <c r="H196" s="163">
        <f t="shared" si="47"/>
        <v>50</v>
      </c>
      <c r="I196" s="163">
        <f t="shared" si="47"/>
        <v>28</v>
      </c>
      <c r="J196" s="163">
        <f t="shared" si="47"/>
        <v>519</v>
      </c>
      <c r="K196" s="163">
        <f t="shared" si="47"/>
        <v>275</v>
      </c>
    </row>
    <row r="197" spans="1:11" ht="22.8">
      <c r="A197" s="169">
        <v>2296001</v>
      </c>
      <c r="B197" s="162" t="s">
        <v>2028</v>
      </c>
      <c r="C197" s="160">
        <f t="shared" si="34"/>
        <v>0</v>
      </c>
      <c r="D197" s="163">
        <v>0</v>
      </c>
      <c r="E197" s="163">
        <v>0</v>
      </c>
      <c r="F197" s="163">
        <v>0</v>
      </c>
      <c r="G197" s="163">
        <v>0</v>
      </c>
      <c r="H197" s="163">
        <v>0</v>
      </c>
      <c r="I197" s="163">
        <v>0</v>
      </c>
      <c r="J197" s="163">
        <v>0</v>
      </c>
      <c r="K197" s="163">
        <v>0</v>
      </c>
    </row>
    <row r="198" spans="1:11">
      <c r="A198" s="161" t="s">
        <v>2029</v>
      </c>
      <c r="B198" s="162" t="s">
        <v>2030</v>
      </c>
      <c r="C198" s="160">
        <f t="shared" si="34"/>
        <v>661</v>
      </c>
      <c r="D198" s="164">
        <f>661-182</f>
        <v>479</v>
      </c>
      <c r="E198" s="164">
        <v>58</v>
      </c>
      <c r="F198" s="164">
        <v>20</v>
      </c>
      <c r="G198" s="164">
        <v>32</v>
      </c>
      <c r="H198" s="164">
        <v>43</v>
      </c>
      <c r="I198" s="164">
        <v>7</v>
      </c>
      <c r="J198" s="164">
        <v>11</v>
      </c>
      <c r="K198" s="164">
        <v>11</v>
      </c>
    </row>
    <row r="199" spans="1:11">
      <c r="A199" s="161" t="s">
        <v>2031</v>
      </c>
      <c r="B199" s="162" t="s">
        <v>2032</v>
      </c>
      <c r="C199" s="160">
        <f t="shared" si="34"/>
        <v>142</v>
      </c>
      <c r="D199" s="164">
        <f>142-61</f>
        <v>81</v>
      </c>
      <c r="E199" s="164">
        <v>12</v>
      </c>
      <c r="F199" s="164">
        <v>4</v>
      </c>
      <c r="G199" s="164">
        <v>3</v>
      </c>
      <c r="H199" s="164">
        <v>7</v>
      </c>
      <c r="I199" s="164">
        <v>21</v>
      </c>
      <c r="J199" s="164">
        <v>12</v>
      </c>
      <c r="K199" s="164">
        <v>2</v>
      </c>
    </row>
    <row r="200" spans="1:11">
      <c r="A200" s="161" t="s">
        <v>2033</v>
      </c>
      <c r="B200" s="162" t="s">
        <v>2034</v>
      </c>
      <c r="C200" s="160">
        <f t="shared" si="34"/>
        <v>0</v>
      </c>
      <c r="D200" s="163">
        <v>0</v>
      </c>
      <c r="E200" s="163">
        <v>0</v>
      </c>
      <c r="F200" s="163">
        <v>0</v>
      </c>
      <c r="G200" s="163">
        <v>0</v>
      </c>
      <c r="H200" s="163">
        <v>0</v>
      </c>
      <c r="I200" s="163">
        <v>0</v>
      </c>
      <c r="J200" s="163">
        <v>0</v>
      </c>
      <c r="K200" s="163">
        <v>0</v>
      </c>
    </row>
    <row r="201" spans="1:11" ht="22.8">
      <c r="A201" s="161" t="s">
        <v>2035</v>
      </c>
      <c r="B201" s="162" t="s">
        <v>2036</v>
      </c>
      <c r="C201" s="160">
        <f t="shared" ref="C201:C264" si="48">SUM(D201:K201)</f>
        <v>0</v>
      </c>
      <c r="D201" s="163">
        <v>0</v>
      </c>
      <c r="E201" s="163">
        <v>0</v>
      </c>
      <c r="F201" s="163">
        <v>0</v>
      </c>
      <c r="G201" s="163">
        <v>0</v>
      </c>
      <c r="H201" s="163">
        <v>0</v>
      </c>
      <c r="I201" s="163">
        <v>0</v>
      </c>
      <c r="J201" s="163">
        <v>0</v>
      </c>
      <c r="K201" s="163">
        <v>0</v>
      </c>
    </row>
    <row r="202" spans="1:11" ht="22.8">
      <c r="A202" s="161" t="s">
        <v>2037</v>
      </c>
      <c r="B202" s="162" t="s">
        <v>2038</v>
      </c>
      <c r="C202" s="160">
        <f t="shared" si="48"/>
        <v>261</v>
      </c>
      <c r="D202" s="163">
        <v>261</v>
      </c>
      <c r="E202" s="163">
        <v>0</v>
      </c>
      <c r="F202" s="163">
        <v>0</v>
      </c>
      <c r="G202" s="163">
        <v>0</v>
      </c>
      <c r="H202" s="163">
        <v>0</v>
      </c>
      <c r="I202" s="163">
        <v>0</v>
      </c>
      <c r="J202" s="163">
        <v>0</v>
      </c>
      <c r="K202" s="163">
        <v>0</v>
      </c>
    </row>
    <row r="203" spans="1:11">
      <c r="A203" s="161" t="s">
        <v>2039</v>
      </c>
      <c r="B203" s="162" t="s">
        <v>2040</v>
      </c>
      <c r="C203" s="160">
        <f t="shared" si="48"/>
        <v>0</v>
      </c>
      <c r="D203" s="163">
        <v>0</v>
      </c>
      <c r="E203" s="163">
        <v>0</v>
      </c>
      <c r="F203" s="163">
        <v>0</v>
      </c>
      <c r="G203" s="163">
        <v>0</v>
      </c>
      <c r="H203" s="163">
        <v>0</v>
      </c>
      <c r="I203" s="163">
        <v>0</v>
      </c>
      <c r="J203" s="163">
        <v>0</v>
      </c>
      <c r="K203" s="163">
        <v>0</v>
      </c>
    </row>
    <row r="204" spans="1:11">
      <c r="A204" s="161" t="s">
        <v>2041</v>
      </c>
      <c r="B204" s="162" t="s">
        <v>2042</v>
      </c>
      <c r="C204" s="160">
        <f t="shared" si="48"/>
        <v>0</v>
      </c>
      <c r="D204" s="163">
        <v>0</v>
      </c>
      <c r="E204" s="163">
        <v>0</v>
      </c>
      <c r="F204" s="163">
        <v>0</v>
      </c>
      <c r="G204" s="163">
        <v>0</v>
      </c>
      <c r="H204" s="163">
        <v>0</v>
      </c>
      <c r="I204" s="163">
        <v>0</v>
      </c>
      <c r="J204" s="163">
        <v>0</v>
      </c>
      <c r="K204" s="163">
        <v>0</v>
      </c>
    </row>
    <row r="205" spans="1:11">
      <c r="A205" s="161" t="s">
        <v>2043</v>
      </c>
      <c r="B205" s="162" t="s">
        <v>2044</v>
      </c>
      <c r="C205" s="160">
        <f t="shared" si="48"/>
        <v>0</v>
      </c>
      <c r="D205" s="163">
        <v>0</v>
      </c>
      <c r="E205" s="163">
        <v>0</v>
      </c>
      <c r="F205" s="163">
        <v>0</v>
      </c>
      <c r="G205" s="163">
        <v>0</v>
      </c>
      <c r="H205" s="163">
        <v>0</v>
      </c>
      <c r="I205" s="163">
        <v>0</v>
      </c>
      <c r="J205" s="163">
        <v>0</v>
      </c>
      <c r="K205" s="163">
        <v>0</v>
      </c>
    </row>
    <row r="206" spans="1:11" ht="22.8">
      <c r="A206" s="161" t="s">
        <v>2045</v>
      </c>
      <c r="B206" s="162" t="s">
        <v>2046</v>
      </c>
      <c r="C206" s="160">
        <f t="shared" si="48"/>
        <v>0</v>
      </c>
      <c r="D206" s="163">
        <v>0</v>
      </c>
      <c r="E206" s="163">
        <v>0</v>
      </c>
      <c r="F206" s="163">
        <v>0</v>
      </c>
      <c r="G206" s="163">
        <v>0</v>
      </c>
      <c r="H206" s="163">
        <v>0</v>
      </c>
      <c r="I206" s="163">
        <v>0</v>
      </c>
      <c r="J206" s="163">
        <v>0</v>
      </c>
      <c r="K206" s="163">
        <v>0</v>
      </c>
    </row>
    <row r="207" spans="1:11" ht="22.8">
      <c r="A207" s="161" t="s">
        <v>2047</v>
      </c>
      <c r="B207" s="162" t="s">
        <v>2048</v>
      </c>
      <c r="C207" s="160">
        <f t="shared" si="48"/>
        <v>814</v>
      </c>
      <c r="D207" s="164">
        <f>814-808</f>
        <v>6</v>
      </c>
      <c r="E207" s="164"/>
      <c r="F207" s="164"/>
      <c r="G207" s="164">
        <v>50</v>
      </c>
      <c r="H207" s="164"/>
      <c r="I207" s="164"/>
      <c r="J207" s="164">
        <v>496</v>
      </c>
      <c r="K207" s="164">
        <v>262</v>
      </c>
    </row>
    <row r="208" spans="1:11">
      <c r="A208" s="158" t="s">
        <v>2049</v>
      </c>
      <c r="B208" s="159" t="s">
        <v>829</v>
      </c>
      <c r="C208" s="160">
        <f t="shared" si="48"/>
        <v>11816</v>
      </c>
      <c r="D208" s="160">
        <f t="shared" ref="D208:K208" si="49">SUM(D209:D224)</f>
        <v>11816</v>
      </c>
      <c r="E208" s="160">
        <f t="shared" si="49"/>
        <v>0</v>
      </c>
      <c r="F208" s="160">
        <f t="shared" si="49"/>
        <v>0</v>
      </c>
      <c r="G208" s="160">
        <f t="shared" si="49"/>
        <v>0</v>
      </c>
      <c r="H208" s="160">
        <f t="shared" si="49"/>
        <v>0</v>
      </c>
      <c r="I208" s="160">
        <f t="shared" si="49"/>
        <v>0</v>
      </c>
      <c r="J208" s="160">
        <f t="shared" si="49"/>
        <v>0</v>
      </c>
      <c r="K208" s="160">
        <f t="shared" si="49"/>
        <v>0</v>
      </c>
    </row>
    <row r="209" spans="1:11" ht="22.8">
      <c r="A209" s="161" t="s">
        <v>2050</v>
      </c>
      <c r="B209" s="162" t="s">
        <v>2051</v>
      </c>
      <c r="C209" s="160">
        <f t="shared" si="48"/>
        <v>0</v>
      </c>
      <c r="D209" s="163">
        <v>0</v>
      </c>
      <c r="E209" s="163">
        <v>0</v>
      </c>
      <c r="F209" s="163">
        <v>0</v>
      </c>
      <c r="G209" s="163">
        <v>0</v>
      </c>
      <c r="H209" s="163">
        <v>0</v>
      </c>
      <c r="I209" s="163">
        <v>0</v>
      </c>
      <c r="J209" s="163">
        <v>0</v>
      </c>
      <c r="K209" s="163">
        <v>0</v>
      </c>
    </row>
    <row r="210" spans="1:11">
      <c r="A210" s="161" t="s">
        <v>2052</v>
      </c>
      <c r="B210" s="162" t="s">
        <v>2053</v>
      </c>
      <c r="C210" s="160">
        <f t="shared" si="48"/>
        <v>0</v>
      </c>
      <c r="D210" s="163">
        <v>0</v>
      </c>
      <c r="E210" s="163">
        <v>0</v>
      </c>
      <c r="F210" s="163">
        <v>0</v>
      </c>
      <c r="G210" s="163">
        <v>0</v>
      </c>
      <c r="H210" s="163">
        <v>0</v>
      </c>
      <c r="I210" s="163">
        <v>0</v>
      </c>
      <c r="J210" s="163">
        <v>0</v>
      </c>
      <c r="K210" s="163">
        <v>0</v>
      </c>
    </row>
    <row r="211" spans="1:11" ht="22.8">
      <c r="A211" s="161" t="s">
        <v>2054</v>
      </c>
      <c r="B211" s="162" t="s">
        <v>2055</v>
      </c>
      <c r="C211" s="160">
        <f t="shared" si="48"/>
        <v>0</v>
      </c>
      <c r="D211" s="163">
        <v>0</v>
      </c>
      <c r="E211" s="163">
        <v>0</v>
      </c>
      <c r="F211" s="163">
        <v>0</v>
      </c>
      <c r="G211" s="163">
        <v>0</v>
      </c>
      <c r="H211" s="163">
        <v>0</v>
      </c>
      <c r="I211" s="163">
        <v>0</v>
      </c>
      <c r="J211" s="163">
        <v>0</v>
      </c>
      <c r="K211" s="163">
        <v>0</v>
      </c>
    </row>
    <row r="212" spans="1:11" ht="22.8">
      <c r="A212" s="161" t="s">
        <v>2056</v>
      </c>
      <c r="B212" s="162" t="s">
        <v>2057</v>
      </c>
      <c r="C212" s="160">
        <f t="shared" si="48"/>
        <v>3000</v>
      </c>
      <c r="D212" s="163">
        <v>3000</v>
      </c>
      <c r="E212" s="163">
        <v>0</v>
      </c>
      <c r="F212" s="163">
        <v>0</v>
      </c>
      <c r="G212" s="163">
        <v>0</v>
      </c>
      <c r="H212" s="163">
        <v>0</v>
      </c>
      <c r="I212" s="163">
        <v>0</v>
      </c>
      <c r="J212" s="163">
        <v>0</v>
      </c>
      <c r="K212" s="163">
        <v>0</v>
      </c>
    </row>
    <row r="213" spans="1:11">
      <c r="A213" s="161" t="s">
        <v>2058</v>
      </c>
      <c r="B213" s="162" t="s">
        <v>2059</v>
      </c>
      <c r="C213" s="160">
        <f t="shared" si="48"/>
        <v>0</v>
      </c>
      <c r="D213" s="163">
        <v>0</v>
      </c>
      <c r="E213" s="163">
        <v>0</v>
      </c>
      <c r="F213" s="163">
        <v>0</v>
      </c>
      <c r="G213" s="163">
        <v>0</v>
      </c>
      <c r="H213" s="163">
        <v>0</v>
      </c>
      <c r="I213" s="163">
        <v>0</v>
      </c>
      <c r="J213" s="163">
        <v>0</v>
      </c>
      <c r="K213" s="163">
        <v>0</v>
      </c>
    </row>
    <row r="214" spans="1:11" ht="22.8">
      <c r="A214" s="161" t="s">
        <v>2060</v>
      </c>
      <c r="B214" s="162" t="s">
        <v>2061</v>
      </c>
      <c r="C214" s="160">
        <f t="shared" si="48"/>
        <v>0</v>
      </c>
      <c r="D214" s="163">
        <v>0</v>
      </c>
      <c r="E214" s="163">
        <v>0</v>
      </c>
      <c r="F214" s="163">
        <v>0</v>
      </c>
      <c r="G214" s="163">
        <v>0</v>
      </c>
      <c r="H214" s="163">
        <v>0</v>
      </c>
      <c r="I214" s="163">
        <v>0</v>
      </c>
      <c r="J214" s="163">
        <v>0</v>
      </c>
      <c r="K214" s="163">
        <v>0</v>
      </c>
    </row>
    <row r="215" spans="1:11" ht="22.8">
      <c r="A215" s="161" t="s">
        <v>2062</v>
      </c>
      <c r="B215" s="162" t="s">
        <v>2063</v>
      </c>
      <c r="C215" s="160">
        <f t="shared" si="48"/>
        <v>0</v>
      </c>
      <c r="D215" s="163">
        <v>0</v>
      </c>
      <c r="E215" s="163">
        <v>0</v>
      </c>
      <c r="F215" s="163">
        <v>0</v>
      </c>
      <c r="G215" s="163">
        <v>0</v>
      </c>
      <c r="H215" s="163">
        <v>0</v>
      </c>
      <c r="I215" s="163">
        <v>0</v>
      </c>
      <c r="J215" s="163">
        <v>0</v>
      </c>
      <c r="K215" s="163">
        <v>0</v>
      </c>
    </row>
    <row r="216" spans="1:11" ht="22.8">
      <c r="A216" s="161" t="s">
        <v>2064</v>
      </c>
      <c r="B216" s="162" t="s">
        <v>2065</v>
      </c>
      <c r="C216" s="160">
        <f t="shared" si="48"/>
        <v>0</v>
      </c>
      <c r="D216" s="163">
        <v>0</v>
      </c>
      <c r="E216" s="163">
        <v>0</v>
      </c>
      <c r="F216" s="163">
        <v>0</v>
      </c>
      <c r="G216" s="163">
        <v>0</v>
      </c>
      <c r="H216" s="163">
        <v>0</v>
      </c>
      <c r="I216" s="163">
        <v>0</v>
      </c>
      <c r="J216" s="163">
        <v>0</v>
      </c>
      <c r="K216" s="163">
        <v>0</v>
      </c>
    </row>
    <row r="217" spans="1:11" ht="22.8">
      <c r="A217" s="161" t="s">
        <v>2066</v>
      </c>
      <c r="B217" s="162" t="s">
        <v>2067</v>
      </c>
      <c r="C217" s="160">
        <f t="shared" si="48"/>
        <v>0</v>
      </c>
      <c r="D217" s="163">
        <v>0</v>
      </c>
      <c r="E217" s="163">
        <v>0</v>
      </c>
      <c r="F217" s="163">
        <v>0</v>
      </c>
      <c r="G217" s="163">
        <v>0</v>
      </c>
      <c r="H217" s="163">
        <v>0</v>
      </c>
      <c r="I217" s="163">
        <v>0</v>
      </c>
      <c r="J217" s="163">
        <v>0</v>
      </c>
      <c r="K217" s="163">
        <v>0</v>
      </c>
    </row>
    <row r="218" spans="1:11">
      <c r="A218" s="161" t="s">
        <v>2068</v>
      </c>
      <c r="B218" s="162" t="s">
        <v>2069</v>
      </c>
      <c r="C218" s="160">
        <f t="shared" si="48"/>
        <v>0</v>
      </c>
      <c r="D218" s="163">
        <v>0</v>
      </c>
      <c r="E218" s="163">
        <v>0</v>
      </c>
      <c r="F218" s="163">
        <v>0</v>
      </c>
      <c r="G218" s="163">
        <v>0</v>
      </c>
      <c r="H218" s="163">
        <v>0</v>
      </c>
      <c r="I218" s="163">
        <v>0</v>
      </c>
      <c r="J218" s="163">
        <v>0</v>
      </c>
      <c r="K218" s="163">
        <v>0</v>
      </c>
    </row>
    <row r="219" spans="1:11">
      <c r="A219" s="161" t="s">
        <v>2070</v>
      </c>
      <c r="B219" s="162" t="s">
        <v>2071</v>
      </c>
      <c r="C219" s="160">
        <f t="shared" si="48"/>
        <v>0</v>
      </c>
      <c r="D219" s="163">
        <v>0</v>
      </c>
      <c r="E219" s="163">
        <v>0</v>
      </c>
      <c r="F219" s="163">
        <v>0</v>
      </c>
      <c r="G219" s="163">
        <v>0</v>
      </c>
      <c r="H219" s="163">
        <v>0</v>
      </c>
      <c r="I219" s="163">
        <v>0</v>
      </c>
      <c r="J219" s="163">
        <v>0</v>
      </c>
      <c r="K219" s="163">
        <v>0</v>
      </c>
    </row>
    <row r="220" spans="1:11">
      <c r="A220" s="161" t="s">
        <v>2072</v>
      </c>
      <c r="B220" s="162" t="s">
        <v>2073</v>
      </c>
      <c r="C220" s="160">
        <f t="shared" si="48"/>
        <v>607</v>
      </c>
      <c r="D220" s="163">
        <v>607</v>
      </c>
      <c r="E220" s="163">
        <v>0</v>
      </c>
      <c r="F220" s="163">
        <v>0</v>
      </c>
      <c r="G220" s="163">
        <v>0</v>
      </c>
      <c r="H220" s="163">
        <v>0</v>
      </c>
      <c r="I220" s="163">
        <v>0</v>
      </c>
      <c r="J220" s="163">
        <v>0</v>
      </c>
      <c r="K220" s="163">
        <v>0</v>
      </c>
    </row>
    <row r="221" spans="1:11">
      <c r="A221" s="161" t="s">
        <v>2074</v>
      </c>
      <c r="B221" s="162" t="s">
        <v>2075</v>
      </c>
      <c r="C221" s="160">
        <f t="shared" si="48"/>
        <v>0</v>
      </c>
      <c r="D221" s="163"/>
      <c r="E221" s="163">
        <v>0</v>
      </c>
      <c r="F221" s="163">
        <v>0</v>
      </c>
      <c r="G221" s="163">
        <v>0</v>
      </c>
      <c r="H221" s="163">
        <v>0</v>
      </c>
      <c r="I221" s="163">
        <v>0</v>
      </c>
      <c r="J221" s="163">
        <v>0</v>
      </c>
      <c r="K221" s="163">
        <v>0</v>
      </c>
    </row>
    <row r="222" spans="1:11">
      <c r="A222" s="161" t="s">
        <v>2076</v>
      </c>
      <c r="B222" s="162" t="s">
        <v>2077</v>
      </c>
      <c r="C222" s="160">
        <f t="shared" si="48"/>
        <v>1309</v>
      </c>
      <c r="D222" s="163">
        <v>1309</v>
      </c>
      <c r="E222" s="163">
        <v>0</v>
      </c>
      <c r="F222" s="163">
        <v>0</v>
      </c>
      <c r="G222" s="163">
        <v>0</v>
      </c>
      <c r="H222" s="163">
        <v>0</v>
      </c>
      <c r="I222" s="163">
        <v>0</v>
      </c>
      <c r="J222" s="163">
        <v>0</v>
      </c>
      <c r="K222" s="163">
        <v>0</v>
      </c>
    </row>
    <row r="223" spans="1:11" ht="22.8">
      <c r="A223" s="161" t="s">
        <v>2078</v>
      </c>
      <c r="B223" s="162" t="s">
        <v>2079</v>
      </c>
      <c r="C223" s="160">
        <f t="shared" si="48"/>
        <v>3000</v>
      </c>
      <c r="D223" s="163">
        <v>3000</v>
      </c>
      <c r="E223" s="163">
        <v>0</v>
      </c>
      <c r="F223" s="163">
        <v>0</v>
      </c>
      <c r="G223" s="163">
        <v>0</v>
      </c>
      <c r="H223" s="163">
        <v>0</v>
      </c>
      <c r="I223" s="163">
        <v>0</v>
      </c>
      <c r="J223" s="163">
        <v>0</v>
      </c>
      <c r="K223" s="163">
        <v>0</v>
      </c>
    </row>
    <row r="224" spans="1:11">
      <c r="A224" s="161" t="s">
        <v>2080</v>
      </c>
      <c r="B224" s="162" t="s">
        <v>2081</v>
      </c>
      <c r="C224" s="160">
        <f t="shared" si="48"/>
        <v>3900</v>
      </c>
      <c r="D224" s="163">
        <v>3900</v>
      </c>
      <c r="E224" s="163">
        <v>0</v>
      </c>
      <c r="F224" s="163">
        <v>0</v>
      </c>
      <c r="G224" s="163">
        <v>0</v>
      </c>
      <c r="H224" s="163">
        <v>0</v>
      </c>
      <c r="I224" s="163">
        <v>0</v>
      </c>
      <c r="J224" s="163">
        <v>0</v>
      </c>
      <c r="K224" s="163">
        <v>0</v>
      </c>
    </row>
    <row r="225" spans="1:11">
      <c r="A225" s="158" t="s">
        <v>2082</v>
      </c>
      <c r="B225" s="159" t="s">
        <v>848</v>
      </c>
      <c r="C225" s="160">
        <f t="shared" si="48"/>
        <v>170</v>
      </c>
      <c r="D225" s="160">
        <f t="shared" ref="D225:K225" si="50">D226</f>
        <v>170</v>
      </c>
      <c r="E225" s="160">
        <f t="shared" si="50"/>
        <v>0</v>
      </c>
      <c r="F225" s="160">
        <f t="shared" si="50"/>
        <v>0</v>
      </c>
      <c r="G225" s="160">
        <f t="shared" si="50"/>
        <v>0</v>
      </c>
      <c r="H225" s="160">
        <f t="shared" si="50"/>
        <v>0</v>
      </c>
      <c r="I225" s="160">
        <f t="shared" si="50"/>
        <v>0</v>
      </c>
      <c r="J225" s="160">
        <f t="shared" si="50"/>
        <v>0</v>
      </c>
      <c r="K225" s="160">
        <f t="shared" si="50"/>
        <v>0</v>
      </c>
    </row>
    <row r="226" spans="1:11">
      <c r="A226" s="169">
        <v>23304</v>
      </c>
      <c r="B226" s="162" t="s">
        <v>2083</v>
      </c>
      <c r="C226" s="160">
        <f t="shared" si="48"/>
        <v>170</v>
      </c>
      <c r="D226" s="163">
        <f t="shared" ref="D226:K226" si="51">SUM(D227:D242)</f>
        <v>170</v>
      </c>
      <c r="E226" s="163">
        <f t="shared" si="51"/>
        <v>0</v>
      </c>
      <c r="F226" s="163">
        <f t="shared" si="51"/>
        <v>0</v>
      </c>
      <c r="G226" s="163">
        <f t="shared" si="51"/>
        <v>0</v>
      </c>
      <c r="H226" s="163">
        <f t="shared" si="51"/>
        <v>0</v>
      </c>
      <c r="I226" s="163">
        <f t="shared" si="51"/>
        <v>0</v>
      </c>
      <c r="J226" s="163">
        <f t="shared" si="51"/>
        <v>0</v>
      </c>
      <c r="K226" s="163">
        <f t="shared" si="51"/>
        <v>0</v>
      </c>
    </row>
    <row r="227" spans="1:11" ht="22.8">
      <c r="A227" s="161" t="s">
        <v>2084</v>
      </c>
      <c r="B227" s="162" t="s">
        <v>2085</v>
      </c>
      <c r="C227" s="160">
        <f t="shared" si="48"/>
        <v>0</v>
      </c>
      <c r="D227" s="163">
        <v>0</v>
      </c>
      <c r="E227" s="163">
        <v>0</v>
      </c>
      <c r="F227" s="163">
        <v>0</v>
      </c>
      <c r="G227" s="163">
        <v>0</v>
      </c>
      <c r="H227" s="163">
        <v>0</v>
      </c>
      <c r="I227" s="163">
        <v>0</v>
      </c>
      <c r="J227" s="163">
        <v>0</v>
      </c>
      <c r="K227" s="163">
        <v>0</v>
      </c>
    </row>
    <row r="228" spans="1:11">
      <c r="A228" s="161" t="s">
        <v>2086</v>
      </c>
      <c r="B228" s="162" t="s">
        <v>2087</v>
      </c>
      <c r="C228" s="160">
        <f t="shared" si="48"/>
        <v>0</v>
      </c>
      <c r="D228" s="163">
        <v>0</v>
      </c>
      <c r="E228" s="163">
        <v>0</v>
      </c>
      <c r="F228" s="163">
        <v>0</v>
      </c>
      <c r="G228" s="163">
        <v>0</v>
      </c>
      <c r="H228" s="163">
        <v>0</v>
      </c>
      <c r="I228" s="163">
        <v>0</v>
      </c>
      <c r="J228" s="163">
        <v>0</v>
      </c>
      <c r="K228" s="163">
        <v>0</v>
      </c>
    </row>
    <row r="229" spans="1:11" ht="22.8">
      <c r="A229" s="161" t="s">
        <v>2088</v>
      </c>
      <c r="B229" s="162" t="s">
        <v>2089</v>
      </c>
      <c r="C229" s="160">
        <f t="shared" si="48"/>
        <v>0</v>
      </c>
      <c r="D229" s="163">
        <v>0</v>
      </c>
      <c r="E229" s="163">
        <v>0</v>
      </c>
      <c r="F229" s="163">
        <v>0</v>
      </c>
      <c r="G229" s="163">
        <v>0</v>
      </c>
      <c r="H229" s="163">
        <v>0</v>
      </c>
      <c r="I229" s="163">
        <v>0</v>
      </c>
      <c r="J229" s="163">
        <v>0</v>
      </c>
      <c r="K229" s="163">
        <v>0</v>
      </c>
    </row>
    <row r="230" spans="1:11" ht="22.8">
      <c r="A230" s="161" t="s">
        <v>2090</v>
      </c>
      <c r="B230" s="162" t="s">
        <v>2091</v>
      </c>
      <c r="C230" s="160">
        <f t="shared" si="48"/>
        <v>60</v>
      </c>
      <c r="D230" s="163">
        <v>60</v>
      </c>
      <c r="E230" s="163">
        <v>0</v>
      </c>
      <c r="F230" s="163">
        <v>0</v>
      </c>
      <c r="G230" s="163">
        <v>0</v>
      </c>
      <c r="H230" s="163">
        <v>0</v>
      </c>
      <c r="I230" s="163">
        <v>0</v>
      </c>
      <c r="J230" s="163">
        <v>0</v>
      </c>
      <c r="K230" s="163">
        <v>0</v>
      </c>
    </row>
    <row r="231" spans="1:11" ht="22.8">
      <c r="A231" s="161" t="s">
        <v>2092</v>
      </c>
      <c r="B231" s="162" t="s">
        <v>2093</v>
      </c>
      <c r="C231" s="160">
        <f t="shared" si="48"/>
        <v>0</v>
      </c>
      <c r="D231" s="163">
        <v>0</v>
      </c>
      <c r="E231" s="163">
        <v>0</v>
      </c>
      <c r="F231" s="163">
        <v>0</v>
      </c>
      <c r="G231" s="163">
        <v>0</v>
      </c>
      <c r="H231" s="163">
        <v>0</v>
      </c>
      <c r="I231" s="163">
        <v>0</v>
      </c>
      <c r="J231" s="163">
        <v>0</v>
      </c>
      <c r="K231" s="163">
        <v>0</v>
      </c>
    </row>
    <row r="232" spans="1:11" ht="22.8">
      <c r="A232" s="161" t="s">
        <v>2094</v>
      </c>
      <c r="B232" s="162" t="s">
        <v>2095</v>
      </c>
      <c r="C232" s="160">
        <f t="shared" si="48"/>
        <v>0</v>
      </c>
      <c r="D232" s="163">
        <v>0</v>
      </c>
      <c r="E232" s="163">
        <v>0</v>
      </c>
      <c r="F232" s="163">
        <v>0</v>
      </c>
      <c r="G232" s="163">
        <v>0</v>
      </c>
      <c r="H232" s="163">
        <v>0</v>
      </c>
      <c r="I232" s="163">
        <v>0</v>
      </c>
      <c r="J232" s="163">
        <v>0</v>
      </c>
      <c r="K232" s="163">
        <v>0</v>
      </c>
    </row>
    <row r="233" spans="1:11" ht="22.8">
      <c r="A233" s="161" t="s">
        <v>2096</v>
      </c>
      <c r="B233" s="162" t="s">
        <v>2097</v>
      </c>
      <c r="C233" s="160">
        <f t="shared" si="48"/>
        <v>0</v>
      </c>
      <c r="D233" s="163">
        <v>0</v>
      </c>
      <c r="E233" s="163">
        <v>0</v>
      </c>
      <c r="F233" s="163">
        <v>0</v>
      </c>
      <c r="G233" s="163">
        <v>0</v>
      </c>
      <c r="H233" s="163">
        <v>0</v>
      </c>
      <c r="I233" s="163">
        <v>0</v>
      </c>
      <c r="J233" s="163">
        <v>0</v>
      </c>
      <c r="K233" s="163">
        <v>0</v>
      </c>
    </row>
    <row r="234" spans="1:11" ht="22.8">
      <c r="A234" s="161" t="s">
        <v>2098</v>
      </c>
      <c r="B234" s="162" t="s">
        <v>2099</v>
      </c>
      <c r="C234" s="160">
        <f t="shared" si="48"/>
        <v>0</v>
      </c>
      <c r="D234" s="163">
        <v>0</v>
      </c>
      <c r="E234" s="163">
        <v>0</v>
      </c>
      <c r="F234" s="163">
        <v>0</v>
      </c>
      <c r="G234" s="163">
        <v>0</v>
      </c>
      <c r="H234" s="163">
        <v>0</v>
      </c>
      <c r="I234" s="163">
        <v>0</v>
      </c>
      <c r="J234" s="163">
        <v>0</v>
      </c>
      <c r="K234" s="163">
        <v>0</v>
      </c>
    </row>
    <row r="235" spans="1:11" ht="22.8">
      <c r="A235" s="161" t="s">
        <v>2100</v>
      </c>
      <c r="B235" s="162" t="s">
        <v>2101</v>
      </c>
      <c r="C235" s="160">
        <f t="shared" si="48"/>
        <v>0</v>
      </c>
      <c r="D235" s="163">
        <v>0</v>
      </c>
      <c r="E235" s="163">
        <v>0</v>
      </c>
      <c r="F235" s="163">
        <v>0</v>
      </c>
      <c r="G235" s="163">
        <v>0</v>
      </c>
      <c r="H235" s="163">
        <v>0</v>
      </c>
      <c r="I235" s="163">
        <v>0</v>
      </c>
      <c r="J235" s="163">
        <v>0</v>
      </c>
      <c r="K235" s="163">
        <v>0</v>
      </c>
    </row>
    <row r="236" spans="1:11">
      <c r="A236" s="161" t="s">
        <v>2102</v>
      </c>
      <c r="B236" s="162" t="s">
        <v>2103</v>
      </c>
      <c r="C236" s="160">
        <f t="shared" si="48"/>
        <v>0</v>
      </c>
      <c r="D236" s="163">
        <v>0</v>
      </c>
      <c r="E236" s="163">
        <v>0</v>
      </c>
      <c r="F236" s="163">
        <v>0</v>
      </c>
      <c r="G236" s="163">
        <v>0</v>
      </c>
      <c r="H236" s="163">
        <v>0</v>
      </c>
      <c r="I236" s="163">
        <v>0</v>
      </c>
      <c r="J236" s="163">
        <v>0</v>
      </c>
      <c r="K236" s="163">
        <v>0</v>
      </c>
    </row>
    <row r="237" spans="1:11">
      <c r="A237" s="161" t="s">
        <v>2104</v>
      </c>
      <c r="B237" s="162" t="s">
        <v>2105</v>
      </c>
      <c r="C237" s="160">
        <f t="shared" si="48"/>
        <v>0</v>
      </c>
      <c r="D237" s="163">
        <v>0</v>
      </c>
      <c r="E237" s="163">
        <v>0</v>
      </c>
      <c r="F237" s="163">
        <v>0</v>
      </c>
      <c r="G237" s="163">
        <v>0</v>
      </c>
      <c r="H237" s="163">
        <v>0</v>
      </c>
      <c r="I237" s="163">
        <v>0</v>
      </c>
      <c r="J237" s="163">
        <v>0</v>
      </c>
      <c r="K237" s="163">
        <v>0</v>
      </c>
    </row>
    <row r="238" spans="1:11">
      <c r="A238" s="161" t="s">
        <v>2106</v>
      </c>
      <c r="B238" s="162" t="s">
        <v>2107</v>
      </c>
      <c r="C238" s="160">
        <f t="shared" si="48"/>
        <v>0</v>
      </c>
      <c r="D238" s="163"/>
      <c r="E238" s="163">
        <v>0</v>
      </c>
      <c r="F238" s="163">
        <v>0</v>
      </c>
      <c r="G238" s="163">
        <v>0</v>
      </c>
      <c r="H238" s="163">
        <v>0</v>
      </c>
      <c r="I238" s="163">
        <v>0</v>
      </c>
      <c r="J238" s="163">
        <v>0</v>
      </c>
      <c r="K238" s="163">
        <v>0</v>
      </c>
    </row>
    <row r="239" spans="1:11" ht="22.8">
      <c r="A239" s="161" t="s">
        <v>2108</v>
      </c>
      <c r="B239" s="162" t="s">
        <v>2109</v>
      </c>
      <c r="C239" s="160">
        <f t="shared" si="48"/>
        <v>0</v>
      </c>
      <c r="D239" s="163"/>
      <c r="E239" s="163">
        <v>0</v>
      </c>
      <c r="F239" s="163">
        <v>0</v>
      </c>
      <c r="G239" s="163">
        <v>0</v>
      </c>
      <c r="H239" s="163">
        <v>0</v>
      </c>
      <c r="I239" s="163">
        <v>0</v>
      </c>
      <c r="J239" s="163">
        <v>0</v>
      </c>
      <c r="K239" s="163">
        <v>0</v>
      </c>
    </row>
    <row r="240" spans="1:11" ht="22.8">
      <c r="A240" s="161" t="s">
        <v>2110</v>
      </c>
      <c r="B240" s="162" t="s">
        <v>2111</v>
      </c>
      <c r="C240" s="160">
        <f t="shared" si="48"/>
        <v>0</v>
      </c>
      <c r="D240" s="163"/>
      <c r="E240" s="163">
        <v>0</v>
      </c>
      <c r="F240" s="163">
        <v>0</v>
      </c>
      <c r="G240" s="163">
        <v>0</v>
      </c>
      <c r="H240" s="163">
        <v>0</v>
      </c>
      <c r="I240" s="163">
        <v>0</v>
      </c>
      <c r="J240" s="163">
        <v>0</v>
      </c>
      <c r="K240" s="163">
        <v>0</v>
      </c>
    </row>
    <row r="241" spans="1:11" ht="22.8">
      <c r="A241" s="161" t="s">
        <v>2112</v>
      </c>
      <c r="B241" s="162" t="s">
        <v>2113</v>
      </c>
      <c r="C241" s="160">
        <f t="shared" si="48"/>
        <v>30</v>
      </c>
      <c r="D241" s="163">
        <v>30</v>
      </c>
      <c r="E241" s="163">
        <v>0</v>
      </c>
      <c r="F241" s="163">
        <v>0</v>
      </c>
      <c r="G241" s="163">
        <v>0</v>
      </c>
      <c r="H241" s="163">
        <v>0</v>
      </c>
      <c r="I241" s="163">
        <v>0</v>
      </c>
      <c r="J241" s="163">
        <v>0</v>
      </c>
      <c r="K241" s="163">
        <v>0</v>
      </c>
    </row>
    <row r="242" spans="1:11" ht="22.8">
      <c r="A242" s="161" t="s">
        <v>2114</v>
      </c>
      <c r="B242" s="162" t="s">
        <v>2115</v>
      </c>
      <c r="C242" s="160">
        <f t="shared" si="48"/>
        <v>80</v>
      </c>
      <c r="D242" s="163">
        <v>80</v>
      </c>
      <c r="E242" s="163">
        <v>0</v>
      </c>
      <c r="F242" s="163">
        <v>0</v>
      </c>
      <c r="G242" s="163">
        <v>0</v>
      </c>
      <c r="H242" s="163">
        <v>0</v>
      </c>
      <c r="I242" s="163">
        <v>0</v>
      </c>
      <c r="J242" s="163">
        <v>0</v>
      </c>
      <c r="K242" s="163">
        <v>0</v>
      </c>
    </row>
    <row r="243" spans="1:11">
      <c r="A243" s="171" t="s">
        <v>2116</v>
      </c>
      <c r="B243" s="159" t="s">
        <v>867</v>
      </c>
      <c r="C243" s="160">
        <f t="shared" si="48"/>
        <v>0</v>
      </c>
      <c r="D243" s="160">
        <f t="shared" ref="D243:K243" si="52">SUM(D244,D257)</f>
        <v>0</v>
      </c>
      <c r="E243" s="160">
        <f t="shared" si="52"/>
        <v>0</v>
      </c>
      <c r="F243" s="160">
        <f t="shared" si="52"/>
        <v>0</v>
      </c>
      <c r="G243" s="160">
        <f t="shared" si="52"/>
        <v>0</v>
      </c>
      <c r="H243" s="160">
        <f t="shared" si="52"/>
        <v>0</v>
      </c>
      <c r="I243" s="160">
        <f t="shared" si="52"/>
        <v>0</v>
      </c>
      <c r="J243" s="160">
        <f t="shared" si="52"/>
        <v>0</v>
      </c>
      <c r="K243" s="160">
        <f t="shared" si="52"/>
        <v>0</v>
      </c>
    </row>
    <row r="244" spans="1:11">
      <c r="A244" s="169" t="s">
        <v>2117</v>
      </c>
      <c r="B244" s="162" t="s">
        <v>2118</v>
      </c>
      <c r="C244" s="160">
        <f t="shared" si="48"/>
        <v>0</v>
      </c>
      <c r="D244" s="163">
        <f t="shared" ref="D244:K244" si="53">SUM(D245:D256)</f>
        <v>0</v>
      </c>
      <c r="E244" s="163">
        <f t="shared" si="53"/>
        <v>0</v>
      </c>
      <c r="F244" s="163">
        <f t="shared" si="53"/>
        <v>0</v>
      </c>
      <c r="G244" s="163">
        <f t="shared" si="53"/>
        <v>0</v>
      </c>
      <c r="H244" s="163">
        <f t="shared" si="53"/>
        <v>0</v>
      </c>
      <c r="I244" s="163">
        <f t="shared" si="53"/>
        <v>0</v>
      </c>
      <c r="J244" s="163">
        <f t="shared" si="53"/>
        <v>0</v>
      </c>
      <c r="K244" s="163">
        <f t="shared" si="53"/>
        <v>0</v>
      </c>
    </row>
    <row r="245" spans="1:11">
      <c r="A245" s="169" t="s">
        <v>2119</v>
      </c>
      <c r="B245" s="162" t="s">
        <v>2120</v>
      </c>
      <c r="C245" s="160">
        <f t="shared" si="48"/>
        <v>0</v>
      </c>
      <c r="D245" s="163">
        <v>0</v>
      </c>
      <c r="E245" s="163">
        <v>0</v>
      </c>
      <c r="F245" s="163">
        <v>0</v>
      </c>
      <c r="G245" s="163">
        <v>0</v>
      </c>
      <c r="H245" s="163">
        <v>0</v>
      </c>
      <c r="I245" s="163">
        <v>0</v>
      </c>
      <c r="J245" s="163">
        <v>0</v>
      </c>
      <c r="K245" s="163">
        <v>0</v>
      </c>
    </row>
    <row r="246" spans="1:11">
      <c r="A246" s="169" t="s">
        <v>2121</v>
      </c>
      <c r="B246" s="162" t="s">
        <v>2122</v>
      </c>
      <c r="C246" s="160">
        <f t="shared" si="48"/>
        <v>0</v>
      </c>
      <c r="D246" s="163">
        <v>0</v>
      </c>
      <c r="E246" s="163">
        <v>0</v>
      </c>
      <c r="F246" s="163">
        <v>0</v>
      </c>
      <c r="G246" s="163">
        <v>0</v>
      </c>
      <c r="H246" s="163">
        <v>0</v>
      </c>
      <c r="I246" s="163">
        <v>0</v>
      </c>
      <c r="J246" s="163">
        <v>0</v>
      </c>
      <c r="K246" s="163">
        <v>0</v>
      </c>
    </row>
    <row r="247" spans="1:11">
      <c r="A247" s="169" t="s">
        <v>2123</v>
      </c>
      <c r="B247" s="162" t="s">
        <v>2124</v>
      </c>
      <c r="C247" s="160">
        <f t="shared" si="48"/>
        <v>0</v>
      </c>
      <c r="D247" s="163">
        <v>0</v>
      </c>
      <c r="E247" s="163">
        <v>0</v>
      </c>
      <c r="F247" s="163">
        <v>0</v>
      </c>
      <c r="G247" s="163">
        <v>0</v>
      </c>
      <c r="H247" s="163">
        <v>0</v>
      </c>
      <c r="I247" s="163">
        <v>0</v>
      </c>
      <c r="J247" s="163">
        <v>0</v>
      </c>
      <c r="K247" s="163">
        <v>0</v>
      </c>
    </row>
    <row r="248" spans="1:11">
      <c r="A248" s="169" t="s">
        <v>2125</v>
      </c>
      <c r="B248" s="162" t="s">
        <v>2126</v>
      </c>
      <c r="C248" s="160">
        <f t="shared" si="48"/>
        <v>0</v>
      </c>
      <c r="D248" s="163">
        <v>0</v>
      </c>
      <c r="E248" s="163">
        <v>0</v>
      </c>
      <c r="F248" s="163">
        <v>0</v>
      </c>
      <c r="G248" s="163">
        <v>0</v>
      </c>
      <c r="H248" s="163">
        <v>0</v>
      </c>
      <c r="I248" s="163">
        <v>0</v>
      </c>
      <c r="J248" s="163">
        <v>0</v>
      </c>
      <c r="K248" s="163">
        <v>0</v>
      </c>
    </row>
    <row r="249" spans="1:11">
      <c r="A249" s="169" t="s">
        <v>2127</v>
      </c>
      <c r="B249" s="162" t="s">
        <v>2128</v>
      </c>
      <c r="C249" s="160">
        <f t="shared" si="48"/>
        <v>0</v>
      </c>
      <c r="D249" s="163">
        <v>0</v>
      </c>
      <c r="E249" s="163">
        <v>0</v>
      </c>
      <c r="F249" s="163">
        <v>0</v>
      </c>
      <c r="G249" s="163">
        <v>0</v>
      </c>
      <c r="H249" s="163">
        <v>0</v>
      </c>
      <c r="I249" s="163">
        <v>0</v>
      </c>
      <c r="J249" s="163">
        <v>0</v>
      </c>
      <c r="K249" s="163">
        <v>0</v>
      </c>
    </row>
    <row r="250" spans="1:11">
      <c r="A250" s="169" t="s">
        <v>2129</v>
      </c>
      <c r="B250" s="162" t="s">
        <v>2130</v>
      </c>
      <c r="C250" s="160">
        <f t="shared" si="48"/>
        <v>0</v>
      </c>
      <c r="D250" s="163">
        <v>0</v>
      </c>
      <c r="E250" s="163">
        <v>0</v>
      </c>
      <c r="F250" s="163">
        <v>0</v>
      </c>
      <c r="G250" s="163">
        <v>0</v>
      </c>
      <c r="H250" s="163">
        <v>0</v>
      </c>
      <c r="I250" s="163">
        <v>0</v>
      </c>
      <c r="J250" s="163">
        <v>0</v>
      </c>
      <c r="K250" s="163">
        <v>0</v>
      </c>
    </row>
    <row r="251" spans="1:11">
      <c r="A251" s="169" t="s">
        <v>2131</v>
      </c>
      <c r="B251" s="162" t="s">
        <v>2132</v>
      </c>
      <c r="C251" s="160">
        <f t="shared" si="48"/>
        <v>0</v>
      </c>
      <c r="D251" s="163">
        <v>0</v>
      </c>
      <c r="E251" s="163">
        <v>0</v>
      </c>
      <c r="F251" s="163">
        <v>0</v>
      </c>
      <c r="G251" s="163">
        <v>0</v>
      </c>
      <c r="H251" s="163">
        <v>0</v>
      </c>
      <c r="I251" s="163">
        <v>0</v>
      </c>
      <c r="J251" s="163">
        <v>0</v>
      </c>
      <c r="K251" s="163">
        <v>0</v>
      </c>
    </row>
    <row r="252" spans="1:11">
      <c r="A252" s="169" t="s">
        <v>2133</v>
      </c>
      <c r="B252" s="162" t="s">
        <v>2134</v>
      </c>
      <c r="C252" s="160">
        <f t="shared" si="48"/>
        <v>0</v>
      </c>
      <c r="D252" s="163">
        <v>0</v>
      </c>
      <c r="E252" s="163">
        <v>0</v>
      </c>
      <c r="F252" s="163">
        <v>0</v>
      </c>
      <c r="G252" s="163">
        <v>0</v>
      </c>
      <c r="H252" s="163">
        <v>0</v>
      </c>
      <c r="I252" s="163">
        <v>0</v>
      </c>
      <c r="J252" s="163">
        <v>0</v>
      </c>
      <c r="K252" s="163">
        <v>0</v>
      </c>
    </row>
    <row r="253" spans="1:11">
      <c r="A253" s="169" t="s">
        <v>2135</v>
      </c>
      <c r="B253" s="162" t="s">
        <v>2136</v>
      </c>
      <c r="C253" s="160">
        <f t="shared" si="48"/>
        <v>0</v>
      </c>
      <c r="D253" s="163">
        <v>0</v>
      </c>
      <c r="E253" s="163">
        <v>0</v>
      </c>
      <c r="F253" s="163">
        <v>0</v>
      </c>
      <c r="G253" s="163">
        <v>0</v>
      </c>
      <c r="H253" s="163">
        <v>0</v>
      </c>
      <c r="I253" s="163">
        <v>0</v>
      </c>
      <c r="J253" s="163">
        <v>0</v>
      </c>
      <c r="K253" s="163">
        <v>0</v>
      </c>
    </row>
    <row r="254" spans="1:11">
      <c r="A254" s="169" t="s">
        <v>2137</v>
      </c>
      <c r="B254" s="162" t="s">
        <v>2138</v>
      </c>
      <c r="C254" s="160">
        <f t="shared" si="48"/>
        <v>0</v>
      </c>
      <c r="D254" s="163">
        <v>0</v>
      </c>
      <c r="E254" s="163">
        <v>0</v>
      </c>
      <c r="F254" s="163">
        <v>0</v>
      </c>
      <c r="G254" s="163">
        <v>0</v>
      </c>
      <c r="H254" s="163">
        <v>0</v>
      </c>
      <c r="I254" s="163">
        <v>0</v>
      </c>
      <c r="J254" s="163">
        <v>0</v>
      </c>
      <c r="K254" s="163">
        <v>0</v>
      </c>
    </row>
    <row r="255" spans="1:11">
      <c r="A255" s="169" t="s">
        <v>2139</v>
      </c>
      <c r="B255" s="162" t="s">
        <v>2140</v>
      </c>
      <c r="C255" s="160">
        <f t="shared" si="48"/>
        <v>0</v>
      </c>
      <c r="D255" s="163">
        <v>0</v>
      </c>
      <c r="E255" s="163">
        <v>0</v>
      </c>
      <c r="F255" s="163">
        <v>0</v>
      </c>
      <c r="G255" s="163">
        <v>0</v>
      </c>
      <c r="H255" s="163">
        <v>0</v>
      </c>
      <c r="I255" s="163">
        <v>0</v>
      </c>
      <c r="J255" s="163">
        <v>0</v>
      </c>
      <c r="K255" s="163">
        <v>0</v>
      </c>
    </row>
    <row r="256" spans="1:11">
      <c r="A256" s="169" t="s">
        <v>2141</v>
      </c>
      <c r="B256" s="162" t="s">
        <v>2142</v>
      </c>
      <c r="C256" s="160">
        <f t="shared" si="48"/>
        <v>0</v>
      </c>
      <c r="D256" s="163">
        <v>0</v>
      </c>
      <c r="E256" s="163">
        <v>0</v>
      </c>
      <c r="F256" s="163">
        <v>0</v>
      </c>
      <c r="G256" s="163">
        <v>0</v>
      </c>
      <c r="H256" s="163">
        <v>0</v>
      </c>
      <c r="I256" s="163">
        <v>0</v>
      </c>
      <c r="J256" s="163">
        <v>0</v>
      </c>
      <c r="K256" s="163">
        <v>0</v>
      </c>
    </row>
    <row r="257" spans="1:13">
      <c r="A257" s="169" t="s">
        <v>2143</v>
      </c>
      <c r="B257" s="162" t="s">
        <v>2144</v>
      </c>
      <c r="C257" s="160">
        <f t="shared" si="48"/>
        <v>0</v>
      </c>
      <c r="D257" s="163">
        <f t="shared" ref="D257:K257" si="54">SUM(D258:D263)</f>
        <v>0</v>
      </c>
      <c r="E257" s="163">
        <f t="shared" si="54"/>
        <v>0</v>
      </c>
      <c r="F257" s="163">
        <f t="shared" si="54"/>
        <v>0</v>
      </c>
      <c r="G257" s="163">
        <f t="shared" si="54"/>
        <v>0</v>
      </c>
      <c r="H257" s="163">
        <f t="shared" si="54"/>
        <v>0</v>
      </c>
      <c r="I257" s="163">
        <f t="shared" si="54"/>
        <v>0</v>
      </c>
      <c r="J257" s="163">
        <f t="shared" si="54"/>
        <v>0</v>
      </c>
      <c r="K257" s="163">
        <f t="shared" si="54"/>
        <v>0</v>
      </c>
    </row>
    <row r="258" spans="1:13">
      <c r="A258" s="169" t="s">
        <v>2145</v>
      </c>
      <c r="B258" s="162" t="s">
        <v>2146</v>
      </c>
      <c r="C258" s="160">
        <f t="shared" si="48"/>
        <v>0</v>
      </c>
      <c r="D258" s="163">
        <v>0</v>
      </c>
      <c r="E258" s="163">
        <v>0</v>
      </c>
      <c r="F258" s="163">
        <v>0</v>
      </c>
      <c r="G258" s="163">
        <v>0</v>
      </c>
      <c r="H258" s="163">
        <v>0</v>
      </c>
      <c r="I258" s="163">
        <v>0</v>
      </c>
      <c r="J258" s="163">
        <v>0</v>
      </c>
      <c r="K258" s="163">
        <v>0</v>
      </c>
    </row>
    <row r="259" spans="1:13">
      <c r="A259" s="169" t="s">
        <v>2147</v>
      </c>
      <c r="B259" s="162" t="s">
        <v>2148</v>
      </c>
      <c r="C259" s="160">
        <f t="shared" si="48"/>
        <v>0</v>
      </c>
      <c r="D259" s="163">
        <v>0</v>
      </c>
      <c r="E259" s="163">
        <v>0</v>
      </c>
      <c r="F259" s="163">
        <v>0</v>
      </c>
      <c r="G259" s="163">
        <v>0</v>
      </c>
      <c r="H259" s="163">
        <v>0</v>
      </c>
      <c r="I259" s="163">
        <v>0</v>
      </c>
      <c r="J259" s="163">
        <v>0</v>
      </c>
      <c r="K259" s="163">
        <v>0</v>
      </c>
    </row>
    <row r="260" spans="1:13">
      <c r="A260" s="169" t="s">
        <v>2149</v>
      </c>
      <c r="B260" s="162" t="s">
        <v>2150</v>
      </c>
      <c r="C260" s="160">
        <f t="shared" si="48"/>
        <v>0</v>
      </c>
      <c r="D260" s="163">
        <v>0</v>
      </c>
      <c r="E260" s="163">
        <v>0</v>
      </c>
      <c r="F260" s="163">
        <v>0</v>
      </c>
      <c r="G260" s="163">
        <v>0</v>
      </c>
      <c r="H260" s="163">
        <v>0</v>
      </c>
      <c r="I260" s="163">
        <v>0</v>
      </c>
      <c r="J260" s="163">
        <v>0</v>
      </c>
      <c r="K260" s="163">
        <v>0</v>
      </c>
    </row>
    <row r="261" spans="1:13">
      <c r="A261" s="169" t="s">
        <v>2151</v>
      </c>
      <c r="B261" s="162" t="s">
        <v>2152</v>
      </c>
      <c r="C261" s="160">
        <f t="shared" si="48"/>
        <v>0</v>
      </c>
      <c r="D261" s="163">
        <v>0</v>
      </c>
      <c r="E261" s="163">
        <v>0</v>
      </c>
      <c r="F261" s="163">
        <v>0</v>
      </c>
      <c r="G261" s="163">
        <v>0</v>
      </c>
      <c r="H261" s="163">
        <v>0</v>
      </c>
      <c r="I261" s="163">
        <v>0</v>
      </c>
      <c r="J261" s="163">
        <v>0</v>
      </c>
      <c r="K261" s="163">
        <v>0</v>
      </c>
    </row>
    <row r="262" spans="1:13">
      <c r="A262" s="169" t="s">
        <v>2153</v>
      </c>
      <c r="B262" s="162" t="s">
        <v>2154</v>
      </c>
      <c r="C262" s="160">
        <f t="shared" si="48"/>
        <v>0</v>
      </c>
      <c r="D262" s="163">
        <v>0</v>
      </c>
      <c r="E262" s="163">
        <v>0</v>
      </c>
      <c r="F262" s="163">
        <v>0</v>
      </c>
      <c r="G262" s="163">
        <v>0</v>
      </c>
      <c r="H262" s="163">
        <v>0</v>
      </c>
      <c r="I262" s="163">
        <v>0</v>
      </c>
      <c r="J262" s="163">
        <v>0</v>
      </c>
      <c r="K262" s="163">
        <v>0</v>
      </c>
    </row>
    <row r="263" spans="1:13">
      <c r="A263" s="169" t="s">
        <v>2155</v>
      </c>
      <c r="B263" s="162" t="s">
        <v>2156</v>
      </c>
      <c r="C263" s="160">
        <f t="shared" si="48"/>
        <v>0</v>
      </c>
      <c r="D263" s="163">
        <v>0</v>
      </c>
      <c r="E263" s="163">
        <v>0</v>
      </c>
      <c r="F263" s="163">
        <v>0</v>
      </c>
      <c r="G263" s="163">
        <v>0</v>
      </c>
      <c r="H263" s="163">
        <v>0</v>
      </c>
      <c r="I263" s="163">
        <v>0</v>
      </c>
      <c r="J263" s="163">
        <v>0</v>
      </c>
      <c r="K263" s="163">
        <v>0</v>
      </c>
    </row>
    <row r="264" spans="1:13">
      <c r="A264" s="161"/>
      <c r="B264" s="162"/>
      <c r="C264" s="160">
        <f t="shared" si="48"/>
        <v>0</v>
      </c>
      <c r="D264" s="172">
        <v>0</v>
      </c>
      <c r="E264" s="172">
        <v>0</v>
      </c>
      <c r="F264" s="172">
        <v>0</v>
      </c>
      <c r="G264" s="172">
        <v>0</v>
      </c>
      <c r="H264" s="172">
        <v>0</v>
      </c>
      <c r="I264" s="172">
        <v>0</v>
      </c>
      <c r="J264" s="172">
        <v>0</v>
      </c>
      <c r="K264" s="172">
        <v>0</v>
      </c>
    </row>
    <row r="265" spans="1:13">
      <c r="A265" s="173"/>
      <c r="B265" s="174" t="s">
        <v>2157</v>
      </c>
      <c r="C265" s="160">
        <f>SUM(D265:K265)</f>
        <v>61603</v>
      </c>
      <c r="D265" s="163">
        <f t="shared" ref="D265:K265" si="55">SUM(D4,D20,D32,D43,D100,D126,D178,D182,D208,D225,D243)</f>
        <v>60552</v>
      </c>
      <c r="E265" s="163">
        <f t="shared" si="55"/>
        <v>70</v>
      </c>
      <c r="F265" s="163">
        <f t="shared" si="55"/>
        <v>24</v>
      </c>
      <c r="G265" s="163">
        <f t="shared" si="55"/>
        <v>85</v>
      </c>
      <c r="H265" s="163">
        <f t="shared" si="55"/>
        <v>50</v>
      </c>
      <c r="I265" s="163">
        <f t="shared" si="55"/>
        <v>28</v>
      </c>
      <c r="J265" s="163">
        <f t="shared" si="55"/>
        <v>519</v>
      </c>
      <c r="K265" s="163">
        <f t="shared" si="55"/>
        <v>275</v>
      </c>
      <c r="M265" s="175"/>
    </row>
  </sheetData>
  <autoFilter ref="A3:K265"/>
  <mergeCells count="2">
    <mergeCell ref="A1:K1"/>
    <mergeCell ref="J2:K2"/>
  </mergeCells>
  <phoneticPr fontId="41" type="noConversion"/>
  <printOptions horizontalCentered="1"/>
  <pageMargins left="0.47244094488188998" right="0.39370078740157499" top="0.82677165354330695" bottom="0.82677165354330695" header="0" footer="0"/>
  <pageSetup paperSize="9" scale="82" fitToHeight="2" orientation="portrait" verticalDpi="12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4"/>
  <sheetViews>
    <sheetView showZeros="0" topLeftCell="A16" zoomScale="90" zoomScaleNormal="90" workbookViewId="0">
      <selection activeCell="K26" sqref="K26"/>
    </sheetView>
  </sheetViews>
  <sheetFormatPr defaultColWidth="8.8984375" defaultRowHeight="20.25" customHeight="1"/>
  <cols>
    <col min="1" max="1" width="30.8984375" style="133" customWidth="1"/>
    <col min="2" max="2" width="7.59765625" style="133" customWidth="1"/>
    <col min="3" max="3" width="7.3984375" style="133" customWidth="1"/>
    <col min="4" max="4" width="7.8984375" style="134" customWidth="1"/>
    <col min="5" max="5" width="41.5" style="133" customWidth="1"/>
    <col min="6" max="6" width="7.69921875" style="133" customWidth="1"/>
    <col min="7" max="7" width="7" style="133" customWidth="1"/>
    <col min="8" max="8" width="6.69921875" style="135" customWidth="1"/>
    <col min="9" max="16384" width="8.8984375" style="133"/>
  </cols>
  <sheetData>
    <row r="1" spans="1:8" ht="39" customHeight="1">
      <c r="A1" s="465" t="s">
        <v>2158</v>
      </c>
      <c r="B1" s="465"/>
      <c r="C1" s="465"/>
      <c r="D1" s="465"/>
      <c r="E1" s="465"/>
      <c r="F1" s="465"/>
      <c r="G1" s="465"/>
      <c r="H1" s="465"/>
    </row>
    <row r="2" spans="1:8" ht="18.600000000000001" customHeight="1">
      <c r="A2" s="136" t="s">
        <v>2159</v>
      </c>
      <c r="B2" s="137"/>
      <c r="C2" s="138"/>
      <c r="D2" s="139"/>
      <c r="E2" s="137"/>
      <c r="F2" s="137"/>
      <c r="G2" s="432" t="s">
        <v>2</v>
      </c>
      <c r="H2" s="432"/>
    </row>
    <row r="3" spans="1:8" ht="19.95" customHeight="1">
      <c r="A3" s="466" t="s">
        <v>892</v>
      </c>
      <c r="B3" s="466"/>
      <c r="C3" s="466"/>
      <c r="D3" s="466"/>
      <c r="E3" s="466" t="s">
        <v>893</v>
      </c>
      <c r="F3" s="466"/>
      <c r="G3" s="466"/>
      <c r="H3" s="466"/>
    </row>
    <row r="4" spans="1:8" s="132" customFormat="1" ht="42" customHeight="1">
      <c r="A4" s="86" t="s">
        <v>894</v>
      </c>
      <c r="B4" s="141" t="s">
        <v>7</v>
      </c>
      <c r="C4" s="141" t="s">
        <v>2160</v>
      </c>
      <c r="D4" s="84" t="s">
        <v>595</v>
      </c>
      <c r="E4" s="86" t="s">
        <v>894</v>
      </c>
      <c r="F4" s="141" t="s">
        <v>7</v>
      </c>
      <c r="G4" s="141" t="s">
        <v>2160</v>
      </c>
      <c r="H4" s="84" t="s">
        <v>595</v>
      </c>
    </row>
    <row r="5" spans="1:8" ht="19.95" customHeight="1">
      <c r="A5" s="142" t="s">
        <v>895</v>
      </c>
      <c r="B5" s="143">
        <f>SUM(B6,B21,B26:B28)</f>
        <v>8593</v>
      </c>
      <c r="C5" s="143">
        <f>SUM(C6,C21,C26:C28)</f>
        <v>2106</v>
      </c>
      <c r="D5" s="144">
        <f t="shared" ref="D5:D32" si="0">IFERROR((C5/B5-1),"")</f>
        <v>-0.75491679273827539</v>
      </c>
      <c r="E5" s="142" t="s">
        <v>896</v>
      </c>
      <c r="F5" s="143">
        <f>SUM(F6)</f>
        <v>0</v>
      </c>
      <c r="G5" s="143">
        <f>SUM(G6)</f>
        <v>0</v>
      </c>
      <c r="H5" s="144" t="str">
        <f t="shared" ref="H5:H32" si="1">IFERROR((G5/F5-1),"")</f>
        <v/>
      </c>
    </row>
    <row r="6" spans="1:8" ht="19.95" customHeight="1">
      <c r="A6" s="145" t="s">
        <v>897</v>
      </c>
      <c r="B6" s="143">
        <f>SUM(B7:B20)</f>
        <v>291</v>
      </c>
      <c r="C6" s="143">
        <f>SUM(C7:C20)</f>
        <v>30</v>
      </c>
      <c r="D6" s="144">
        <f t="shared" si="0"/>
        <v>-0.89690721649484539</v>
      </c>
      <c r="E6" s="145" t="s">
        <v>898</v>
      </c>
      <c r="F6" s="143">
        <f>SUM(F7)</f>
        <v>0</v>
      </c>
      <c r="G6" s="143">
        <f>SUM(G7)</f>
        <v>0</v>
      </c>
      <c r="H6" s="144" t="str">
        <f t="shared" si="1"/>
        <v/>
      </c>
    </row>
    <row r="7" spans="1:8" ht="19.95" customHeight="1">
      <c r="A7" s="146" t="s">
        <v>899</v>
      </c>
      <c r="B7" s="143"/>
      <c r="C7" s="143"/>
      <c r="D7" s="144" t="str">
        <f t="shared" si="0"/>
        <v/>
      </c>
      <c r="E7" s="145" t="s">
        <v>900</v>
      </c>
      <c r="F7" s="143"/>
      <c r="G7" s="143"/>
      <c r="H7" s="144" t="str">
        <f t="shared" si="1"/>
        <v/>
      </c>
    </row>
    <row r="8" spans="1:8" ht="19.95" customHeight="1">
      <c r="A8" s="147" t="s">
        <v>901</v>
      </c>
      <c r="B8" s="143"/>
      <c r="C8" s="143"/>
      <c r="D8" s="144" t="str">
        <f t="shared" si="0"/>
        <v/>
      </c>
      <c r="E8" s="142" t="s">
        <v>902</v>
      </c>
      <c r="F8" s="143">
        <f>F9+F16+F21+F23+F26</f>
        <v>7</v>
      </c>
      <c r="G8" s="143">
        <f>G9+G16+G21+G23+G26</f>
        <v>19</v>
      </c>
      <c r="H8" s="144">
        <f t="shared" si="1"/>
        <v>1.7142857142857144</v>
      </c>
    </row>
    <row r="9" spans="1:8" ht="19.95" customHeight="1">
      <c r="A9" s="145" t="s">
        <v>903</v>
      </c>
      <c r="B9" s="143"/>
      <c r="C9" s="143"/>
      <c r="D9" s="144" t="str">
        <f t="shared" si="0"/>
        <v/>
      </c>
      <c r="E9" s="145" t="s">
        <v>904</v>
      </c>
      <c r="F9" s="143">
        <f>SUM(F10:F15)</f>
        <v>7</v>
      </c>
      <c r="G9" s="143">
        <f>SUM(G10:G15)</f>
        <v>19</v>
      </c>
      <c r="H9" s="144">
        <f t="shared" si="1"/>
        <v>1.7142857142857144</v>
      </c>
    </row>
    <row r="10" spans="1:8" ht="19.95" customHeight="1">
      <c r="A10" s="145" t="s">
        <v>905</v>
      </c>
      <c r="B10" s="143"/>
      <c r="C10" s="143"/>
      <c r="D10" s="144" t="str">
        <f t="shared" si="0"/>
        <v/>
      </c>
      <c r="E10" s="145" t="s">
        <v>906</v>
      </c>
      <c r="F10" s="143"/>
      <c r="G10" s="143"/>
      <c r="H10" s="144" t="str">
        <f t="shared" si="1"/>
        <v/>
      </c>
    </row>
    <row r="11" spans="1:8" ht="19.95" customHeight="1">
      <c r="A11" s="145" t="s">
        <v>907</v>
      </c>
      <c r="B11" s="143"/>
      <c r="C11" s="143"/>
      <c r="D11" s="144" t="str">
        <f t="shared" si="0"/>
        <v/>
      </c>
      <c r="E11" s="145" t="s">
        <v>908</v>
      </c>
      <c r="F11" s="143"/>
      <c r="G11" s="143"/>
      <c r="H11" s="144" t="str">
        <f t="shared" si="1"/>
        <v/>
      </c>
    </row>
    <row r="12" spans="1:8" ht="19.95" customHeight="1">
      <c r="A12" s="145" t="s">
        <v>909</v>
      </c>
      <c r="B12" s="143"/>
      <c r="C12" s="143"/>
      <c r="D12" s="144" t="str">
        <f t="shared" si="0"/>
        <v/>
      </c>
      <c r="E12" s="145" t="s">
        <v>910</v>
      </c>
      <c r="F12" s="143"/>
      <c r="G12" s="143"/>
      <c r="H12" s="144" t="str">
        <f t="shared" si="1"/>
        <v/>
      </c>
    </row>
    <row r="13" spans="1:8" ht="19.95" customHeight="1">
      <c r="A13" s="147" t="s">
        <v>911</v>
      </c>
      <c r="B13" s="143"/>
      <c r="C13" s="143"/>
      <c r="D13" s="144" t="str">
        <f t="shared" si="0"/>
        <v/>
      </c>
      <c r="E13" s="145" t="s">
        <v>912</v>
      </c>
      <c r="F13" s="143">
        <v>7</v>
      </c>
      <c r="G13" s="143">
        <v>19</v>
      </c>
      <c r="H13" s="144">
        <f t="shared" si="1"/>
        <v>1.7142857142857144</v>
      </c>
    </row>
    <row r="14" spans="1:8" ht="19.95" customHeight="1">
      <c r="A14" s="145" t="s">
        <v>913</v>
      </c>
      <c r="B14" s="143"/>
      <c r="C14" s="143"/>
      <c r="D14" s="144" t="str">
        <f t="shared" si="0"/>
        <v/>
      </c>
      <c r="E14" s="145" t="s">
        <v>914</v>
      </c>
      <c r="F14" s="143"/>
      <c r="G14" s="143"/>
      <c r="H14" s="144" t="str">
        <f t="shared" si="1"/>
        <v/>
      </c>
    </row>
    <row r="15" spans="1:8" ht="19.95" customHeight="1">
      <c r="A15" s="145" t="s">
        <v>915</v>
      </c>
      <c r="B15" s="143"/>
      <c r="C15" s="143"/>
      <c r="D15" s="144" t="str">
        <f t="shared" si="0"/>
        <v/>
      </c>
      <c r="E15" s="145" t="s">
        <v>916</v>
      </c>
      <c r="F15" s="143"/>
      <c r="G15" s="143"/>
      <c r="H15" s="144" t="str">
        <f t="shared" si="1"/>
        <v/>
      </c>
    </row>
    <row r="16" spans="1:8" ht="19.95" customHeight="1">
      <c r="A16" s="145" t="s">
        <v>917</v>
      </c>
      <c r="B16" s="143"/>
      <c r="C16" s="143"/>
      <c r="D16" s="144" t="str">
        <f t="shared" si="0"/>
        <v/>
      </c>
      <c r="E16" s="145" t="s">
        <v>918</v>
      </c>
      <c r="F16" s="143">
        <f>SUM(F17:F20)</f>
        <v>0</v>
      </c>
      <c r="G16" s="143">
        <f>SUM(G17:G20)</f>
        <v>0</v>
      </c>
      <c r="H16" s="144" t="str">
        <f t="shared" si="1"/>
        <v/>
      </c>
    </row>
    <row r="17" spans="1:8" ht="19.95" customHeight="1">
      <c r="A17" s="145" t="s">
        <v>919</v>
      </c>
      <c r="B17" s="143"/>
      <c r="C17" s="143"/>
      <c r="D17" s="144" t="str">
        <f t="shared" si="0"/>
        <v/>
      </c>
      <c r="E17" s="145" t="s">
        <v>920</v>
      </c>
      <c r="F17" s="143"/>
      <c r="G17" s="143"/>
      <c r="H17" s="144" t="str">
        <f t="shared" si="1"/>
        <v/>
      </c>
    </row>
    <row r="18" spans="1:8" ht="19.95" customHeight="1">
      <c r="A18" s="145" t="s">
        <v>921</v>
      </c>
      <c r="B18" s="143"/>
      <c r="C18" s="143"/>
      <c r="D18" s="144" t="str">
        <f t="shared" si="0"/>
        <v/>
      </c>
      <c r="E18" s="145" t="s">
        <v>922</v>
      </c>
      <c r="F18" s="143"/>
      <c r="G18" s="143"/>
      <c r="H18" s="144" t="str">
        <f t="shared" si="1"/>
        <v/>
      </c>
    </row>
    <row r="19" spans="1:8" ht="19.95" customHeight="1">
      <c r="A19" s="145" t="s">
        <v>923</v>
      </c>
      <c r="B19" s="143"/>
      <c r="C19" s="143"/>
      <c r="D19" s="144" t="str">
        <f t="shared" si="0"/>
        <v/>
      </c>
      <c r="E19" s="145" t="s">
        <v>924</v>
      </c>
      <c r="F19" s="143"/>
      <c r="G19" s="143"/>
      <c r="H19" s="144" t="str">
        <f t="shared" si="1"/>
        <v/>
      </c>
    </row>
    <row r="20" spans="1:8" ht="19.95" customHeight="1">
      <c r="A20" s="145" t="s">
        <v>925</v>
      </c>
      <c r="B20" s="143">
        <v>291</v>
      </c>
      <c r="C20" s="143">
        <v>30</v>
      </c>
      <c r="D20" s="144">
        <f t="shared" si="0"/>
        <v>-0.89690721649484539</v>
      </c>
      <c r="E20" s="145" t="s">
        <v>926</v>
      </c>
      <c r="F20" s="143"/>
      <c r="G20" s="143"/>
      <c r="H20" s="144" t="str">
        <f t="shared" si="1"/>
        <v/>
      </c>
    </row>
    <row r="21" spans="1:8" ht="19.95" customHeight="1">
      <c r="A21" s="145" t="s">
        <v>927</v>
      </c>
      <c r="B21" s="148"/>
      <c r="C21" s="143">
        <f>SUM(C22:C25)</f>
        <v>0</v>
      </c>
      <c r="D21" s="144" t="str">
        <f t="shared" si="0"/>
        <v/>
      </c>
      <c r="E21" s="145" t="s">
        <v>928</v>
      </c>
      <c r="F21" s="143">
        <f>F22</f>
        <v>0</v>
      </c>
      <c r="G21" s="143">
        <f>G22</f>
        <v>0</v>
      </c>
      <c r="H21" s="144" t="str">
        <f t="shared" si="1"/>
        <v/>
      </c>
    </row>
    <row r="22" spans="1:8" ht="19.95" customHeight="1">
      <c r="A22" s="145" t="s">
        <v>929</v>
      </c>
      <c r="B22" s="143"/>
      <c r="C22" s="143"/>
      <c r="D22" s="144" t="str">
        <f t="shared" si="0"/>
        <v/>
      </c>
      <c r="E22" s="145" t="s">
        <v>930</v>
      </c>
      <c r="F22" s="143"/>
      <c r="G22" s="143"/>
      <c r="H22" s="144" t="str">
        <f t="shared" si="1"/>
        <v/>
      </c>
    </row>
    <row r="23" spans="1:8" ht="19.95" customHeight="1">
      <c r="A23" s="145" t="s">
        <v>931</v>
      </c>
      <c r="B23" s="143"/>
      <c r="C23" s="143"/>
      <c r="D23" s="144" t="str">
        <f t="shared" si="0"/>
        <v/>
      </c>
      <c r="E23" s="145" t="s">
        <v>932</v>
      </c>
      <c r="F23" s="143"/>
      <c r="G23" s="143"/>
      <c r="H23" s="144" t="str">
        <f t="shared" si="1"/>
        <v/>
      </c>
    </row>
    <row r="24" spans="1:8" ht="19.95" customHeight="1">
      <c r="A24" s="145" t="s">
        <v>933</v>
      </c>
      <c r="B24" s="143"/>
      <c r="C24" s="143"/>
      <c r="D24" s="144" t="str">
        <f t="shared" si="0"/>
        <v/>
      </c>
      <c r="E24" s="145" t="s">
        <v>934</v>
      </c>
      <c r="F24" s="143"/>
      <c r="G24" s="143"/>
      <c r="H24" s="144" t="str">
        <f t="shared" si="1"/>
        <v/>
      </c>
    </row>
    <row r="25" spans="1:8" ht="19.95" customHeight="1">
      <c r="A25" s="145" t="s">
        <v>935</v>
      </c>
      <c r="B25" s="143"/>
      <c r="C25" s="143"/>
      <c r="D25" s="144" t="str">
        <f t="shared" si="0"/>
        <v/>
      </c>
      <c r="E25" s="145" t="s">
        <v>936</v>
      </c>
      <c r="F25" s="143"/>
      <c r="G25" s="143"/>
      <c r="H25" s="144" t="str">
        <f t="shared" si="1"/>
        <v/>
      </c>
    </row>
    <row r="26" spans="1:8" ht="19.95" customHeight="1">
      <c r="A26" s="147" t="s">
        <v>937</v>
      </c>
      <c r="B26" s="143">
        <v>8302</v>
      </c>
      <c r="C26" s="143">
        <v>2076</v>
      </c>
      <c r="D26" s="144">
        <f t="shared" si="0"/>
        <v>-0.74993977354854247</v>
      </c>
      <c r="E26" s="145" t="s">
        <v>938</v>
      </c>
      <c r="F26" s="143">
        <f>F27</f>
        <v>0</v>
      </c>
      <c r="G26" s="143">
        <f>G27</f>
        <v>0</v>
      </c>
      <c r="H26" s="144" t="str">
        <f t="shared" si="1"/>
        <v/>
      </c>
    </row>
    <row r="27" spans="1:8" ht="19.95" customHeight="1">
      <c r="A27" s="145" t="s">
        <v>939</v>
      </c>
      <c r="B27" s="143"/>
      <c r="C27" s="143"/>
      <c r="D27" s="144" t="str">
        <f t="shared" si="0"/>
        <v/>
      </c>
      <c r="E27" s="145" t="s">
        <v>940</v>
      </c>
      <c r="F27" s="143"/>
      <c r="G27" s="143"/>
      <c r="H27" s="144" t="str">
        <f t="shared" si="1"/>
        <v/>
      </c>
    </row>
    <row r="28" spans="1:8" ht="19.95" customHeight="1">
      <c r="A28" s="145" t="s">
        <v>941</v>
      </c>
      <c r="B28" s="143"/>
      <c r="C28" s="143"/>
      <c r="D28" s="144" t="str">
        <f t="shared" si="0"/>
        <v/>
      </c>
      <c r="E28" s="86" t="s">
        <v>621</v>
      </c>
      <c r="F28" s="143">
        <f>F5+F8</f>
        <v>7</v>
      </c>
      <c r="G28" s="143">
        <v>19</v>
      </c>
      <c r="H28" s="144">
        <f t="shared" si="1"/>
        <v>1.7142857142857144</v>
      </c>
    </row>
    <row r="29" spans="1:8" ht="19.95" customHeight="1">
      <c r="A29" s="86" t="s">
        <v>2161</v>
      </c>
      <c r="B29" s="143">
        <f>B6+B21+B26+B27+B28</f>
        <v>8593</v>
      </c>
      <c r="C29" s="143">
        <f>C6+C21+C26+C27+C28</f>
        <v>2106</v>
      </c>
      <c r="D29" s="144">
        <f t="shared" si="0"/>
        <v>-0.75491679273827539</v>
      </c>
      <c r="E29" s="145" t="s">
        <v>943</v>
      </c>
      <c r="F29" s="143">
        <v>13</v>
      </c>
      <c r="G29" s="143"/>
      <c r="H29" s="144">
        <f t="shared" si="1"/>
        <v>-1</v>
      </c>
    </row>
    <row r="30" spans="1:8" ht="19.95" customHeight="1">
      <c r="A30" s="145" t="s">
        <v>942</v>
      </c>
      <c r="B30" s="143">
        <v>14</v>
      </c>
      <c r="C30" s="143">
        <v>13</v>
      </c>
      <c r="D30" s="144">
        <f t="shared" si="0"/>
        <v>-7.1428571428571397E-2</v>
      </c>
      <c r="E30" s="145" t="s">
        <v>945</v>
      </c>
      <c r="F30" s="143">
        <v>8593</v>
      </c>
      <c r="G30" s="143">
        <v>2106</v>
      </c>
      <c r="H30" s="144">
        <f t="shared" si="1"/>
        <v>-0.75491679273827539</v>
      </c>
    </row>
    <row r="31" spans="1:8" ht="19.95" customHeight="1">
      <c r="A31" s="145" t="s">
        <v>944</v>
      </c>
      <c r="B31" s="143">
        <v>6</v>
      </c>
      <c r="C31" s="143">
        <v>6</v>
      </c>
      <c r="D31" s="144">
        <f t="shared" si="0"/>
        <v>0</v>
      </c>
      <c r="E31" s="145" t="s">
        <v>946</v>
      </c>
      <c r="F31" s="143"/>
      <c r="G31" s="143"/>
      <c r="H31" s="144" t="str">
        <f t="shared" si="1"/>
        <v/>
      </c>
    </row>
    <row r="32" spans="1:8" ht="19.95" customHeight="1">
      <c r="A32" s="86" t="s">
        <v>2162</v>
      </c>
      <c r="B32" s="143">
        <f>B29+B30+B31</f>
        <v>8613</v>
      </c>
      <c r="C32" s="143">
        <f>C29+C30+C31</f>
        <v>2125</v>
      </c>
      <c r="D32" s="144">
        <f t="shared" si="0"/>
        <v>-0.75327992569371882</v>
      </c>
      <c r="E32" s="86" t="s">
        <v>948</v>
      </c>
      <c r="F32" s="143">
        <f>SUM(F28:F31)</f>
        <v>8613</v>
      </c>
      <c r="G32" s="143">
        <f>SUM(G28:G31)</f>
        <v>2125</v>
      </c>
      <c r="H32" s="144">
        <f t="shared" si="1"/>
        <v>-0.75327992569371882</v>
      </c>
    </row>
    <row r="33" spans="14:14" ht="19.95" customHeight="1"/>
    <row r="44" spans="14:14" ht="20.25" customHeight="1">
      <c r="N44" s="149" t="s">
        <v>2163</v>
      </c>
    </row>
  </sheetData>
  <mergeCells count="4">
    <mergeCell ref="A1:H1"/>
    <mergeCell ref="G2:H2"/>
    <mergeCell ref="A3:D3"/>
    <mergeCell ref="E3:H3"/>
  </mergeCells>
  <phoneticPr fontId="41" type="noConversion"/>
  <printOptions horizontalCentered="1"/>
  <pageMargins left="0.47244094488188998" right="0.39370078740157499" top="0.82677165354330695" bottom="0.90551181102362199" header="0" footer="0"/>
  <pageSetup paperSize="9" scale="71" orientation="portrait" verticalDpi="1200" r:id="rId1"/>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3"/>
  <sheetViews>
    <sheetView showZeros="0" workbookViewId="0">
      <selection activeCell="B27" sqref="B27"/>
    </sheetView>
  </sheetViews>
  <sheetFormatPr defaultColWidth="9" defaultRowHeight="15.6"/>
  <cols>
    <col min="1" max="1" width="8.8984375" style="110" customWidth="1"/>
    <col min="2" max="2" width="42.09765625" style="110" customWidth="1"/>
    <col min="3" max="3" width="7.09765625" style="110" customWidth="1"/>
    <col min="4" max="5" width="13.3984375" style="110" customWidth="1"/>
    <col min="6" max="16384" width="9" style="110"/>
  </cols>
  <sheetData>
    <row r="1" spans="1:5" ht="24">
      <c r="A1" s="469" t="s">
        <v>2164</v>
      </c>
      <c r="B1" s="469"/>
      <c r="C1" s="469"/>
      <c r="D1" s="469"/>
      <c r="E1" s="469"/>
    </row>
    <row r="2" spans="1:5">
      <c r="A2" s="470" t="s">
        <v>2165</v>
      </c>
      <c r="B2" s="470"/>
      <c r="C2" s="111"/>
      <c r="D2" s="471" t="s">
        <v>2166</v>
      </c>
      <c r="E2" s="471"/>
    </row>
    <row r="3" spans="1:5" s="108" customFormat="1" ht="19.95" customHeight="1">
      <c r="A3" s="472" t="s">
        <v>2167</v>
      </c>
      <c r="B3" s="473"/>
      <c r="C3" s="112" t="s">
        <v>2168</v>
      </c>
      <c r="D3" s="113" t="s">
        <v>2169</v>
      </c>
      <c r="E3" s="113" t="s">
        <v>2170</v>
      </c>
    </row>
    <row r="4" spans="1:5" ht="19.95" customHeight="1">
      <c r="A4" s="114" t="s">
        <v>2171</v>
      </c>
      <c r="B4" s="112"/>
      <c r="C4" s="112">
        <v>1</v>
      </c>
      <c r="D4" s="113" t="s">
        <v>2172</v>
      </c>
      <c r="E4" s="113"/>
    </row>
    <row r="5" spans="1:5" ht="19.95" customHeight="1">
      <c r="A5" s="115"/>
      <c r="B5" s="116" t="s">
        <v>2173</v>
      </c>
      <c r="C5" s="117">
        <v>2</v>
      </c>
      <c r="D5" s="118"/>
      <c r="E5" s="119">
        <v>7</v>
      </c>
    </row>
    <row r="6" spans="1:5" ht="19.95" customHeight="1">
      <c r="A6" s="115"/>
      <c r="B6" s="116" t="s">
        <v>2174</v>
      </c>
      <c r="C6" s="117">
        <v>3</v>
      </c>
      <c r="D6" s="118"/>
      <c r="E6" s="119">
        <v>7</v>
      </c>
    </row>
    <row r="7" spans="1:5" ht="19.95" customHeight="1">
      <c r="A7" s="115"/>
      <c r="B7" s="120" t="s">
        <v>2175</v>
      </c>
      <c r="C7" s="117">
        <v>4</v>
      </c>
      <c r="D7" s="118"/>
      <c r="E7" s="119">
        <v>7</v>
      </c>
    </row>
    <row r="8" spans="1:5" ht="19.95" customHeight="1">
      <c r="A8" s="115"/>
      <c r="B8" s="116" t="s">
        <v>2176</v>
      </c>
      <c r="C8" s="117">
        <v>5</v>
      </c>
      <c r="D8" s="118"/>
      <c r="E8" s="121" t="s">
        <v>2177</v>
      </c>
    </row>
    <row r="9" spans="1:5" ht="19.95" customHeight="1">
      <c r="A9" s="115"/>
      <c r="B9" s="116" t="s">
        <v>2178</v>
      </c>
      <c r="C9" s="117">
        <v>6</v>
      </c>
      <c r="D9" s="118"/>
      <c r="E9" s="121" t="s">
        <v>2177</v>
      </c>
    </row>
    <row r="10" spans="1:5" ht="19.95" customHeight="1">
      <c r="A10" s="115"/>
      <c r="B10" s="116" t="s">
        <v>2179</v>
      </c>
      <c r="C10" s="117">
        <v>7</v>
      </c>
      <c r="D10" s="118"/>
      <c r="E10" s="121" t="s">
        <v>2177</v>
      </c>
    </row>
    <row r="11" spans="1:5" ht="19.95" customHeight="1">
      <c r="A11" s="115"/>
      <c r="B11" s="116" t="s">
        <v>2180</v>
      </c>
      <c r="C11" s="117">
        <v>8</v>
      </c>
      <c r="D11" s="118"/>
      <c r="E11" s="121" t="s">
        <v>2177</v>
      </c>
    </row>
    <row r="12" spans="1:5" ht="19.95" customHeight="1">
      <c r="A12" s="122" t="s">
        <v>2181</v>
      </c>
      <c r="B12" s="123"/>
      <c r="C12" s="112">
        <v>9</v>
      </c>
      <c r="D12" s="113"/>
      <c r="E12" s="113"/>
    </row>
    <row r="13" spans="1:5" ht="19.95" customHeight="1">
      <c r="A13" s="122"/>
      <c r="B13" s="123" t="s">
        <v>2182</v>
      </c>
      <c r="C13" s="112">
        <v>10</v>
      </c>
      <c r="D13" s="113"/>
      <c r="E13" s="113"/>
    </row>
    <row r="14" spans="1:5" ht="19.95" customHeight="1">
      <c r="A14" s="115"/>
      <c r="B14" s="116" t="s">
        <v>2183</v>
      </c>
      <c r="C14" s="117">
        <v>11</v>
      </c>
      <c r="D14" s="118"/>
      <c r="E14" s="124">
        <v>1173759</v>
      </c>
    </row>
    <row r="15" spans="1:5" ht="19.95" customHeight="1">
      <c r="A15" s="115"/>
      <c r="B15" s="116" t="s">
        <v>2184</v>
      </c>
      <c r="C15" s="117">
        <v>12</v>
      </c>
      <c r="D15" s="118"/>
      <c r="E15" s="124">
        <v>669445</v>
      </c>
    </row>
    <row r="16" spans="1:5" ht="19.95" customHeight="1">
      <c r="A16" s="115"/>
      <c r="B16" s="116" t="s">
        <v>2185</v>
      </c>
      <c r="C16" s="117">
        <v>13</v>
      </c>
      <c r="D16" s="118"/>
      <c r="E16" s="124">
        <v>504314</v>
      </c>
    </row>
    <row r="17" spans="1:5" ht="19.95" customHeight="1">
      <c r="A17" s="115"/>
      <c r="B17" s="116" t="s">
        <v>2186</v>
      </c>
      <c r="C17" s="117">
        <v>14</v>
      </c>
      <c r="D17" s="118"/>
      <c r="E17" s="124">
        <v>-1503</v>
      </c>
    </row>
    <row r="18" spans="1:5" ht="19.95" customHeight="1">
      <c r="A18" s="115"/>
      <c r="B18" s="116" t="s">
        <v>2187</v>
      </c>
      <c r="C18" s="117">
        <v>15</v>
      </c>
      <c r="D18" s="118"/>
      <c r="E18" s="124">
        <v>-1598</v>
      </c>
    </row>
    <row r="19" spans="1:5" ht="19.95" customHeight="1">
      <c r="A19" s="115"/>
      <c r="B19" s="116" t="s">
        <v>2188</v>
      </c>
      <c r="C19" s="117">
        <v>16</v>
      </c>
      <c r="D19" s="118"/>
      <c r="E19" s="124">
        <v>-1598</v>
      </c>
    </row>
    <row r="20" spans="1:5" ht="19.95" customHeight="1">
      <c r="A20" s="125"/>
      <c r="B20" s="126" t="s">
        <v>2189</v>
      </c>
      <c r="C20" s="112">
        <v>17</v>
      </c>
      <c r="D20" s="113"/>
      <c r="E20" s="127"/>
    </row>
    <row r="21" spans="1:5" ht="19.95" customHeight="1">
      <c r="A21" s="115"/>
      <c r="B21" s="116" t="s">
        <v>2183</v>
      </c>
      <c r="C21" s="117">
        <v>18</v>
      </c>
      <c r="D21" s="118"/>
      <c r="E21" s="124">
        <v>49655</v>
      </c>
    </row>
    <row r="22" spans="1:5" ht="19.95" customHeight="1">
      <c r="A22" s="115"/>
      <c r="B22" s="116" t="s">
        <v>2184</v>
      </c>
      <c r="C22" s="117">
        <v>19</v>
      </c>
      <c r="D22" s="118"/>
      <c r="E22" s="124">
        <v>26205</v>
      </c>
    </row>
    <row r="23" spans="1:5" ht="19.95" customHeight="1">
      <c r="A23" s="115"/>
      <c r="B23" s="116" t="s">
        <v>2185</v>
      </c>
      <c r="C23" s="117">
        <v>20</v>
      </c>
      <c r="D23" s="118"/>
      <c r="E23" s="124">
        <v>23450</v>
      </c>
    </row>
    <row r="24" spans="1:5" ht="19.95" customHeight="1">
      <c r="A24" s="115"/>
      <c r="B24" s="116" t="s">
        <v>2186</v>
      </c>
      <c r="C24" s="117">
        <v>21</v>
      </c>
      <c r="D24" s="118"/>
      <c r="E24" s="124">
        <v>93.67</v>
      </c>
    </row>
    <row r="25" spans="1:5" ht="19.95" customHeight="1">
      <c r="A25" s="115"/>
      <c r="B25" s="116" t="s">
        <v>2187</v>
      </c>
      <c r="C25" s="117">
        <v>22</v>
      </c>
      <c r="D25" s="118"/>
      <c r="E25" s="124">
        <v>75.599999999999994</v>
      </c>
    </row>
    <row r="26" spans="1:5" ht="19.95" customHeight="1">
      <c r="A26" s="115"/>
      <c r="B26" s="116" t="s">
        <v>2188</v>
      </c>
      <c r="C26" s="117">
        <v>23</v>
      </c>
      <c r="D26" s="118"/>
      <c r="E26" s="124">
        <v>75.599999999999994</v>
      </c>
    </row>
    <row r="27" spans="1:5" ht="19.95" customHeight="1">
      <c r="A27" s="122" t="s">
        <v>2190</v>
      </c>
      <c r="B27" s="123"/>
      <c r="C27" s="112">
        <v>24</v>
      </c>
      <c r="D27" s="113"/>
      <c r="E27" s="113"/>
    </row>
    <row r="28" spans="1:5" ht="19.95" customHeight="1">
      <c r="A28" s="115"/>
      <c r="B28" s="116" t="s">
        <v>2191</v>
      </c>
      <c r="C28" s="117">
        <v>25</v>
      </c>
      <c r="D28" s="118"/>
      <c r="E28" s="128" t="s">
        <v>2192</v>
      </c>
    </row>
    <row r="29" spans="1:5" ht="19.95" customHeight="1">
      <c r="A29" s="115"/>
      <c r="B29" s="116" t="s">
        <v>2193</v>
      </c>
      <c r="C29" s="117">
        <v>26</v>
      </c>
      <c r="D29" s="129"/>
      <c r="E29" s="129">
        <v>0.3</v>
      </c>
    </row>
    <row r="30" spans="1:5" ht="19.95" customHeight="1">
      <c r="A30" s="122" t="s">
        <v>2194</v>
      </c>
      <c r="B30" s="123"/>
      <c r="C30" s="112">
        <v>27</v>
      </c>
      <c r="D30" s="113"/>
      <c r="E30" s="113" t="s">
        <v>2172</v>
      </c>
    </row>
    <row r="31" spans="1:5" ht="19.95" customHeight="1">
      <c r="A31" s="115"/>
      <c r="B31" s="116" t="s">
        <v>2195</v>
      </c>
      <c r="C31" s="117">
        <v>28</v>
      </c>
      <c r="D31" s="118"/>
      <c r="E31" s="128" t="s">
        <v>2196</v>
      </c>
    </row>
    <row r="32" spans="1:5" ht="19.95" customHeight="1">
      <c r="A32" s="115"/>
      <c r="B32" s="116" t="s">
        <v>2197</v>
      </c>
      <c r="C32" s="117">
        <v>29</v>
      </c>
      <c r="D32" s="130"/>
      <c r="E32" s="118" t="s">
        <v>2198</v>
      </c>
    </row>
    <row r="33" spans="1:5" s="109" customFormat="1" ht="19.95" customHeight="1">
      <c r="A33" s="131"/>
      <c r="B33" s="131"/>
      <c r="C33" s="131"/>
      <c r="D33" s="131"/>
      <c r="E33" s="131"/>
    </row>
  </sheetData>
  <mergeCells count="4">
    <mergeCell ref="A1:E1"/>
    <mergeCell ref="A2:B2"/>
    <mergeCell ref="D2:E2"/>
    <mergeCell ref="A3:B3"/>
  </mergeCells>
  <phoneticPr fontId="41" type="noConversion"/>
  <printOptions horizontalCentered="1"/>
  <pageMargins left="0.47244094488188998" right="0.39370078740157499" top="0.82677165354330695" bottom="0.90551181102362199" header="0.31496062992126" footer="0.31496062992126"/>
  <pageSetup paperSize="9" scale="97" orientation="portrait" verticalDpi="12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4"/>
  <sheetViews>
    <sheetView showZeros="0" topLeftCell="A20" workbookViewId="0">
      <selection activeCell="J35" sqref="J35"/>
    </sheetView>
  </sheetViews>
  <sheetFormatPr defaultColWidth="8.8984375" defaultRowHeight="20.25" customHeight="1"/>
  <cols>
    <col min="1" max="1" width="33.69921875" style="75" customWidth="1"/>
    <col min="2" max="2" width="12.5" style="75" customWidth="1"/>
    <col min="3" max="3" width="13.8984375" style="75" customWidth="1"/>
    <col min="4" max="4" width="7.8984375" style="76" customWidth="1"/>
    <col min="5" max="5" width="34.19921875" style="75" customWidth="1"/>
    <col min="6" max="6" width="12.3984375" style="75" customWidth="1"/>
    <col min="7" max="7" width="12.19921875" style="75" customWidth="1"/>
    <col min="8" max="8" width="9" style="75" customWidth="1"/>
    <col min="9" max="16384" width="8.8984375" style="75"/>
  </cols>
  <sheetData>
    <row r="1" spans="1:8" ht="35.4" customHeight="1">
      <c r="A1" s="474" t="s">
        <v>2199</v>
      </c>
      <c r="B1" s="474"/>
      <c r="C1" s="474"/>
      <c r="D1" s="474"/>
      <c r="E1" s="474"/>
      <c r="F1" s="474"/>
      <c r="G1" s="474"/>
      <c r="H1" s="474"/>
    </row>
    <row r="2" spans="1:8" ht="21" customHeight="1">
      <c r="A2" s="77" t="s">
        <v>2200</v>
      </c>
      <c r="B2" s="78"/>
      <c r="C2" s="78"/>
      <c r="D2" s="79"/>
      <c r="E2" s="78"/>
      <c r="F2" s="78"/>
      <c r="G2" s="78"/>
      <c r="H2" s="80" t="s">
        <v>2</v>
      </c>
    </row>
    <row r="3" spans="1:8" ht="19.95" customHeight="1">
      <c r="A3" s="475" t="s">
        <v>2201</v>
      </c>
      <c r="B3" s="475"/>
      <c r="C3" s="475"/>
      <c r="D3" s="475"/>
      <c r="E3" s="475" t="s">
        <v>2202</v>
      </c>
      <c r="F3" s="475"/>
      <c r="G3" s="475"/>
      <c r="H3" s="475"/>
    </row>
    <row r="4" spans="1:8" ht="19.95" customHeight="1">
      <c r="A4" s="82" t="s">
        <v>953</v>
      </c>
      <c r="B4" s="83" t="s">
        <v>2203</v>
      </c>
      <c r="C4" s="83" t="s">
        <v>1576</v>
      </c>
      <c r="D4" s="84" t="s">
        <v>595</v>
      </c>
      <c r="E4" s="85" t="s">
        <v>954</v>
      </c>
      <c r="F4" s="83" t="s">
        <v>2203</v>
      </c>
      <c r="G4" s="83" t="s">
        <v>1576</v>
      </c>
      <c r="H4" s="86" t="s">
        <v>595</v>
      </c>
    </row>
    <row r="5" spans="1:8" ht="19.95" customHeight="1">
      <c r="A5" s="87" t="s">
        <v>955</v>
      </c>
      <c r="B5" s="88">
        <v>18471</v>
      </c>
      <c r="C5" s="88">
        <v>19088</v>
      </c>
      <c r="D5" s="89">
        <f t="shared" ref="D5:D43" si="0">IFERROR((C5/B5-1),"")</f>
        <v>3.3403713929944345E-2</v>
      </c>
      <c r="E5" s="90" t="s">
        <v>956</v>
      </c>
      <c r="F5" s="88">
        <v>12619</v>
      </c>
      <c r="G5" s="88">
        <v>13653</v>
      </c>
      <c r="H5" s="89">
        <f t="shared" ref="H5:H43" si="1">IFERROR((G5/F5-1),"")</f>
        <v>8.1939931848799441E-2</v>
      </c>
    </row>
    <row r="6" spans="1:8" ht="19.95" customHeight="1">
      <c r="A6" s="91" t="s">
        <v>957</v>
      </c>
      <c r="B6" s="92">
        <v>18291</v>
      </c>
      <c r="C6" s="88">
        <v>18905</v>
      </c>
      <c r="D6" s="89">
        <f t="shared" si="0"/>
        <v>3.3568421628123124E-2</v>
      </c>
      <c r="E6" s="93" t="s">
        <v>958</v>
      </c>
      <c r="F6" s="92">
        <v>12133</v>
      </c>
      <c r="G6" s="88">
        <v>13156</v>
      </c>
      <c r="H6" s="89">
        <f t="shared" si="1"/>
        <v>8.4315503173164164E-2</v>
      </c>
    </row>
    <row r="7" spans="1:8" ht="19.95" customHeight="1">
      <c r="A7" s="91" t="s">
        <v>959</v>
      </c>
      <c r="B7" s="92">
        <v>18</v>
      </c>
      <c r="C7" s="88">
        <v>18</v>
      </c>
      <c r="D7" s="89">
        <f t="shared" si="0"/>
        <v>0</v>
      </c>
      <c r="E7" s="90"/>
      <c r="F7" s="94"/>
      <c r="G7" s="94"/>
      <c r="H7" s="89" t="str">
        <f t="shared" si="1"/>
        <v/>
      </c>
    </row>
    <row r="8" spans="1:8" ht="19.95" customHeight="1">
      <c r="A8" s="91" t="s">
        <v>960</v>
      </c>
      <c r="B8" s="95"/>
      <c r="C8" s="94"/>
      <c r="D8" s="89" t="str">
        <f t="shared" si="0"/>
        <v/>
      </c>
      <c r="E8" s="93"/>
      <c r="F8" s="95"/>
      <c r="G8" s="94"/>
      <c r="H8" s="89" t="str">
        <f t="shared" si="1"/>
        <v/>
      </c>
    </row>
    <row r="9" spans="1:8" ht="19.95" customHeight="1">
      <c r="A9" s="87" t="s">
        <v>961</v>
      </c>
      <c r="B9" s="94">
        <v>473.18</v>
      </c>
      <c r="C9" s="94">
        <v>577.5</v>
      </c>
      <c r="D9" s="89">
        <f t="shared" si="0"/>
        <v>0.22046578469081535</v>
      </c>
      <c r="E9" s="90" t="s">
        <v>962</v>
      </c>
      <c r="F9" s="94">
        <v>473.18</v>
      </c>
      <c r="G9" s="94">
        <v>577.5</v>
      </c>
      <c r="H9" s="89">
        <f t="shared" si="1"/>
        <v>0.22046578469081535</v>
      </c>
    </row>
    <row r="10" spans="1:8" ht="19.95" customHeight="1">
      <c r="A10" s="91" t="s">
        <v>957</v>
      </c>
      <c r="B10" s="95"/>
      <c r="C10" s="94"/>
      <c r="D10" s="89" t="str">
        <f t="shared" si="0"/>
        <v/>
      </c>
      <c r="E10" s="93" t="s">
        <v>958</v>
      </c>
      <c r="F10" s="95">
        <v>461.27</v>
      </c>
      <c r="G10" s="94">
        <v>548.45000000000005</v>
      </c>
      <c r="H10" s="89">
        <f t="shared" si="1"/>
        <v>0.18899993496216982</v>
      </c>
    </row>
    <row r="11" spans="1:8" ht="19.95" customHeight="1">
      <c r="A11" s="91" t="s">
        <v>959</v>
      </c>
      <c r="B11" s="95"/>
      <c r="C11" s="94"/>
      <c r="D11" s="89" t="str">
        <f t="shared" si="0"/>
        <v/>
      </c>
      <c r="E11" s="90"/>
      <c r="F11" s="94"/>
      <c r="G11" s="94"/>
      <c r="H11" s="89" t="str">
        <f t="shared" si="1"/>
        <v/>
      </c>
    </row>
    <row r="12" spans="1:8" ht="19.95" customHeight="1">
      <c r="A12" s="91" t="s">
        <v>960</v>
      </c>
      <c r="B12" s="95">
        <v>473.18</v>
      </c>
      <c r="C12" s="94">
        <v>577.5</v>
      </c>
      <c r="D12" s="89">
        <f t="shared" si="0"/>
        <v>0.22046578469081535</v>
      </c>
      <c r="E12" s="93"/>
      <c r="F12" s="95"/>
      <c r="G12" s="94"/>
      <c r="H12" s="89" t="str">
        <f t="shared" si="1"/>
        <v/>
      </c>
    </row>
    <row r="13" spans="1:8" ht="19.95" customHeight="1">
      <c r="A13" s="87" t="s">
        <v>963</v>
      </c>
      <c r="B13" s="88">
        <v>16968</v>
      </c>
      <c r="C13" s="88">
        <v>18292</v>
      </c>
      <c r="D13" s="89">
        <f t="shared" si="0"/>
        <v>7.8029231494578077E-2</v>
      </c>
      <c r="E13" s="90" t="s">
        <v>964</v>
      </c>
      <c r="F13" s="88">
        <v>16835</v>
      </c>
      <c r="G13" s="88">
        <v>17624</v>
      </c>
      <c r="H13" s="89">
        <f t="shared" si="1"/>
        <v>4.6866646866646766E-2</v>
      </c>
    </row>
    <row r="14" spans="1:8" ht="19.95" customHeight="1">
      <c r="A14" s="91" t="s">
        <v>957</v>
      </c>
      <c r="B14" s="92">
        <v>10521</v>
      </c>
      <c r="C14" s="88">
        <v>10719</v>
      </c>
      <c r="D14" s="89">
        <f t="shared" si="0"/>
        <v>1.8819503849443864E-2</v>
      </c>
      <c r="E14" s="93" t="s">
        <v>958</v>
      </c>
      <c r="F14" s="92">
        <v>16821</v>
      </c>
      <c r="G14" s="88">
        <v>17608</v>
      </c>
      <c r="H14" s="89">
        <f t="shared" si="1"/>
        <v>4.6786754651923168E-2</v>
      </c>
    </row>
    <row r="15" spans="1:8" ht="19.95" customHeight="1">
      <c r="A15" s="91" t="s">
        <v>959</v>
      </c>
      <c r="B15" s="92">
        <v>4.7</v>
      </c>
      <c r="C15" s="88">
        <v>5.2</v>
      </c>
      <c r="D15" s="89">
        <f t="shared" si="0"/>
        <v>0.1063829787234043</v>
      </c>
      <c r="E15" s="90"/>
      <c r="F15" s="94"/>
      <c r="G15" s="94"/>
      <c r="H15" s="89" t="str">
        <f t="shared" si="1"/>
        <v/>
      </c>
    </row>
    <row r="16" spans="1:8" ht="19.95" customHeight="1">
      <c r="A16" s="91" t="s">
        <v>960</v>
      </c>
      <c r="B16" s="92">
        <v>6367</v>
      </c>
      <c r="C16" s="88">
        <v>7491</v>
      </c>
      <c r="D16" s="89">
        <f t="shared" si="0"/>
        <v>0.17653525993403485</v>
      </c>
      <c r="E16" s="93"/>
      <c r="F16" s="95"/>
      <c r="G16" s="94"/>
      <c r="H16" s="89" t="str">
        <f t="shared" si="1"/>
        <v/>
      </c>
    </row>
    <row r="17" spans="1:8" ht="19.95" customHeight="1">
      <c r="A17" s="87" t="s">
        <v>967</v>
      </c>
      <c r="B17" s="94">
        <v>9701</v>
      </c>
      <c r="C17" s="94">
        <v>10186</v>
      </c>
      <c r="D17" s="89">
        <f t="shared" si="0"/>
        <v>4.9994845892175954E-2</v>
      </c>
      <c r="E17" s="90" t="s">
        <v>968</v>
      </c>
      <c r="F17" s="94">
        <v>4410</v>
      </c>
      <c r="G17" s="94">
        <v>4631</v>
      </c>
      <c r="H17" s="89">
        <f t="shared" si="1"/>
        <v>5.0113378684807364E-2</v>
      </c>
    </row>
    <row r="18" spans="1:8" ht="19.95" customHeight="1">
      <c r="A18" s="91" t="s">
        <v>957</v>
      </c>
      <c r="B18" s="95">
        <v>9701</v>
      </c>
      <c r="C18" s="94">
        <v>10186</v>
      </c>
      <c r="D18" s="89">
        <f t="shared" si="0"/>
        <v>4.9994845892175954E-2</v>
      </c>
      <c r="E18" s="93" t="s">
        <v>958</v>
      </c>
      <c r="F18" s="95">
        <v>4410</v>
      </c>
      <c r="G18" s="94">
        <v>4631</v>
      </c>
      <c r="H18" s="89">
        <f t="shared" si="1"/>
        <v>5.0113378684807364E-2</v>
      </c>
    </row>
    <row r="19" spans="1:8" ht="19.95" customHeight="1">
      <c r="A19" s="91" t="s">
        <v>959</v>
      </c>
      <c r="B19" s="95"/>
      <c r="C19" s="94"/>
      <c r="D19" s="89" t="str">
        <f t="shared" si="0"/>
        <v/>
      </c>
      <c r="E19" s="90"/>
      <c r="F19" s="94"/>
      <c r="G19" s="94"/>
      <c r="H19" s="89" t="str">
        <f t="shared" si="1"/>
        <v/>
      </c>
    </row>
    <row r="20" spans="1:8" ht="19.95" customHeight="1">
      <c r="A20" s="91" t="s">
        <v>960</v>
      </c>
      <c r="B20" s="95"/>
      <c r="C20" s="94"/>
      <c r="D20" s="89" t="str">
        <f t="shared" si="0"/>
        <v/>
      </c>
      <c r="E20" s="93"/>
      <c r="F20" s="95"/>
      <c r="G20" s="94"/>
      <c r="H20" s="89" t="str">
        <f t="shared" si="1"/>
        <v/>
      </c>
    </row>
    <row r="21" spans="1:8" ht="19.95" customHeight="1">
      <c r="A21" s="87" t="s">
        <v>969</v>
      </c>
      <c r="B21" s="94">
        <v>5335</v>
      </c>
      <c r="C21" s="94">
        <v>5847</v>
      </c>
      <c r="D21" s="89">
        <f t="shared" si="0"/>
        <v>9.597000937207123E-2</v>
      </c>
      <c r="E21" s="90" t="s">
        <v>970</v>
      </c>
      <c r="F21" s="94">
        <v>4346</v>
      </c>
      <c r="G21" s="94">
        <v>4563</v>
      </c>
      <c r="H21" s="89">
        <f t="shared" si="1"/>
        <v>4.9930971007823288E-2</v>
      </c>
    </row>
    <row r="22" spans="1:8" ht="19.95" customHeight="1">
      <c r="A22" s="91" t="s">
        <v>957</v>
      </c>
      <c r="B22" s="95">
        <v>4792</v>
      </c>
      <c r="C22" s="94">
        <v>5271</v>
      </c>
      <c r="D22" s="89">
        <f t="shared" si="0"/>
        <v>9.9958263772955025E-2</v>
      </c>
      <c r="E22" s="93" t="s">
        <v>958</v>
      </c>
      <c r="F22" s="95">
        <v>4346</v>
      </c>
      <c r="G22" s="94">
        <v>4563</v>
      </c>
      <c r="H22" s="89">
        <f t="shared" si="1"/>
        <v>4.9930971007823288E-2</v>
      </c>
    </row>
    <row r="23" spans="1:8" ht="19.95" customHeight="1">
      <c r="A23" s="91" t="s">
        <v>959</v>
      </c>
      <c r="B23" s="95">
        <v>6</v>
      </c>
      <c r="C23" s="94">
        <v>6</v>
      </c>
      <c r="D23" s="89">
        <f t="shared" si="0"/>
        <v>0</v>
      </c>
      <c r="E23" s="90"/>
      <c r="F23" s="94"/>
      <c r="G23" s="94"/>
      <c r="H23" s="89" t="str">
        <f t="shared" si="1"/>
        <v/>
      </c>
    </row>
    <row r="24" spans="1:8" ht="19.95" customHeight="1">
      <c r="A24" s="91" t="s">
        <v>960</v>
      </c>
      <c r="B24" s="95">
        <v>537</v>
      </c>
      <c r="C24" s="94">
        <v>570</v>
      </c>
      <c r="D24" s="89">
        <f t="shared" si="0"/>
        <v>6.1452513966480549E-2</v>
      </c>
      <c r="E24" s="90"/>
      <c r="F24" s="94"/>
      <c r="G24" s="94"/>
      <c r="H24" s="89" t="str">
        <f t="shared" si="1"/>
        <v/>
      </c>
    </row>
    <row r="25" spans="1:8" ht="19.95" customHeight="1">
      <c r="A25" s="87" t="s">
        <v>971</v>
      </c>
      <c r="B25" s="88">
        <v>866</v>
      </c>
      <c r="C25" s="88">
        <v>919</v>
      </c>
      <c r="D25" s="89">
        <f t="shared" si="0"/>
        <v>6.1200923787528838E-2</v>
      </c>
      <c r="E25" s="90" t="s">
        <v>972</v>
      </c>
      <c r="F25" s="88">
        <v>1115</v>
      </c>
      <c r="G25" s="88">
        <v>1129</v>
      </c>
      <c r="H25" s="89">
        <f t="shared" si="1"/>
        <v>1.255605381165914E-2</v>
      </c>
    </row>
    <row r="26" spans="1:8" ht="19.95" customHeight="1">
      <c r="A26" s="91" t="s">
        <v>957</v>
      </c>
      <c r="B26" s="92">
        <v>865</v>
      </c>
      <c r="C26" s="88">
        <v>918</v>
      </c>
      <c r="D26" s="89">
        <f t="shared" si="0"/>
        <v>6.127167630057806E-2</v>
      </c>
      <c r="E26" s="93" t="s">
        <v>958</v>
      </c>
      <c r="F26" s="92">
        <v>1114</v>
      </c>
      <c r="G26" s="88">
        <v>1129</v>
      </c>
      <c r="H26" s="89">
        <f t="shared" si="1"/>
        <v>1.3464991023339312E-2</v>
      </c>
    </row>
    <row r="27" spans="1:8" ht="19.95" customHeight="1">
      <c r="A27" s="91" t="s">
        <v>959</v>
      </c>
      <c r="B27" s="92">
        <v>1</v>
      </c>
      <c r="C27" s="88">
        <v>1</v>
      </c>
      <c r="D27" s="89">
        <f t="shared" si="0"/>
        <v>0</v>
      </c>
      <c r="E27" s="96"/>
      <c r="F27" s="97"/>
      <c r="G27" s="88"/>
      <c r="H27" s="89" t="str">
        <f t="shared" si="1"/>
        <v/>
      </c>
    </row>
    <row r="28" spans="1:8" ht="19.95" customHeight="1">
      <c r="A28" s="91" t="s">
        <v>960</v>
      </c>
      <c r="B28" s="92"/>
      <c r="C28" s="88"/>
      <c r="D28" s="89" t="str">
        <f t="shared" si="0"/>
        <v/>
      </c>
      <c r="E28" s="96"/>
      <c r="F28" s="97"/>
      <c r="G28" s="88"/>
      <c r="H28" s="89" t="str">
        <f t="shared" si="1"/>
        <v/>
      </c>
    </row>
    <row r="29" spans="1:8" ht="19.95" customHeight="1">
      <c r="A29" s="87" t="s">
        <v>973</v>
      </c>
      <c r="B29" s="88">
        <v>1289</v>
      </c>
      <c r="C29" s="88">
        <v>1029</v>
      </c>
      <c r="D29" s="89">
        <f t="shared" si="0"/>
        <v>-0.20170674941815359</v>
      </c>
      <c r="E29" s="90" t="s">
        <v>974</v>
      </c>
      <c r="F29" s="88">
        <v>1288</v>
      </c>
      <c r="G29" s="88">
        <v>1461</v>
      </c>
      <c r="H29" s="89">
        <f t="shared" si="1"/>
        <v>0.13431677018633548</v>
      </c>
    </row>
    <row r="30" spans="1:8" ht="19.95" customHeight="1">
      <c r="A30" s="91" t="s">
        <v>957</v>
      </c>
      <c r="B30" s="92">
        <v>1287</v>
      </c>
      <c r="C30" s="88">
        <v>1027</v>
      </c>
      <c r="D30" s="89">
        <f t="shared" si="0"/>
        <v>-0.20202020202020199</v>
      </c>
      <c r="E30" s="93" t="s">
        <v>958</v>
      </c>
      <c r="F30" s="92">
        <v>1088</v>
      </c>
      <c r="G30" s="88">
        <v>1138</v>
      </c>
      <c r="H30" s="89">
        <f t="shared" si="1"/>
        <v>4.5955882352941124E-2</v>
      </c>
    </row>
    <row r="31" spans="1:8" ht="19.95" customHeight="1">
      <c r="A31" s="91" t="s">
        <v>959</v>
      </c>
      <c r="B31" s="92">
        <v>2</v>
      </c>
      <c r="C31" s="88">
        <v>2</v>
      </c>
      <c r="D31" s="89">
        <f t="shared" si="0"/>
        <v>0</v>
      </c>
      <c r="E31" s="81"/>
      <c r="F31" s="98"/>
      <c r="G31" s="94"/>
      <c r="H31" s="89" t="str">
        <f t="shared" si="1"/>
        <v/>
      </c>
    </row>
    <row r="32" spans="1:8" ht="19.95" customHeight="1">
      <c r="A32" s="91" t="s">
        <v>960</v>
      </c>
      <c r="B32" s="95"/>
      <c r="C32" s="94"/>
      <c r="D32" s="89" t="str">
        <f t="shared" si="0"/>
        <v/>
      </c>
      <c r="E32" s="81"/>
      <c r="F32" s="98"/>
      <c r="G32" s="94"/>
      <c r="H32" s="89" t="str">
        <f t="shared" si="1"/>
        <v/>
      </c>
    </row>
    <row r="33" spans="1:8" ht="19.95" customHeight="1">
      <c r="A33" s="87" t="s">
        <v>975</v>
      </c>
      <c r="B33" s="94">
        <v>958</v>
      </c>
      <c r="C33" s="94">
        <v>1006</v>
      </c>
      <c r="D33" s="89">
        <f t="shared" si="0"/>
        <v>5.0104384133611735E-2</v>
      </c>
      <c r="E33" s="90" t="s">
        <v>976</v>
      </c>
      <c r="F33" s="94">
        <v>623</v>
      </c>
      <c r="G33" s="94">
        <v>654</v>
      </c>
      <c r="H33" s="89">
        <f t="shared" si="1"/>
        <v>4.9759229534510396E-2</v>
      </c>
    </row>
    <row r="34" spans="1:8" ht="19.95" customHeight="1">
      <c r="A34" s="91" t="s">
        <v>957</v>
      </c>
      <c r="B34" s="95">
        <v>958</v>
      </c>
      <c r="C34" s="94">
        <v>1006</v>
      </c>
      <c r="D34" s="89">
        <f t="shared" si="0"/>
        <v>5.0104384133611735E-2</v>
      </c>
      <c r="E34" s="93" t="s">
        <v>958</v>
      </c>
      <c r="F34" s="95">
        <v>623</v>
      </c>
      <c r="G34" s="94">
        <v>654</v>
      </c>
      <c r="H34" s="89">
        <f t="shared" si="1"/>
        <v>4.9759229534510396E-2</v>
      </c>
    </row>
    <row r="35" spans="1:8" ht="19.95" customHeight="1">
      <c r="A35" s="91" t="s">
        <v>959</v>
      </c>
      <c r="B35" s="99"/>
      <c r="C35" s="94"/>
      <c r="D35" s="89" t="str">
        <f t="shared" si="0"/>
        <v/>
      </c>
      <c r="E35" s="100"/>
      <c r="F35" s="101"/>
      <c r="G35" s="94"/>
      <c r="H35" s="89" t="str">
        <f t="shared" si="1"/>
        <v/>
      </c>
    </row>
    <row r="36" spans="1:8" ht="19.95" customHeight="1">
      <c r="A36" s="91" t="s">
        <v>960</v>
      </c>
      <c r="B36" s="99"/>
      <c r="C36" s="102"/>
      <c r="D36" s="89" t="str">
        <f t="shared" si="0"/>
        <v/>
      </c>
      <c r="E36" s="100"/>
      <c r="F36" s="101"/>
      <c r="G36" s="101"/>
      <c r="H36" s="89" t="str">
        <f t="shared" si="1"/>
        <v/>
      </c>
    </row>
    <row r="37" spans="1:8" ht="19.95" customHeight="1">
      <c r="A37" s="103" t="s">
        <v>977</v>
      </c>
      <c r="B37" s="104">
        <f t="shared" ref="B37:G37" si="2">B5+B9+B13+B17+B21+B25+B29+B33</f>
        <v>54061.18</v>
      </c>
      <c r="C37" s="104">
        <f t="shared" si="2"/>
        <v>56944.5</v>
      </c>
      <c r="D37" s="89">
        <f t="shared" si="0"/>
        <v>5.3334388927507748E-2</v>
      </c>
      <c r="E37" s="103" t="s">
        <v>978</v>
      </c>
      <c r="F37" s="104">
        <f t="shared" si="2"/>
        <v>41709.18</v>
      </c>
      <c r="G37" s="104">
        <f t="shared" si="2"/>
        <v>44292.5</v>
      </c>
      <c r="H37" s="89">
        <f t="shared" si="1"/>
        <v>6.1936484965659844E-2</v>
      </c>
    </row>
    <row r="38" spans="1:8" ht="19.95" customHeight="1">
      <c r="A38" s="93" t="s">
        <v>979</v>
      </c>
      <c r="B38" s="104">
        <f t="shared" ref="B38:G38" si="3">B6+B10+B14+B18+B22+B26+B30+B34</f>
        <v>46415</v>
      </c>
      <c r="C38" s="104">
        <f t="shared" si="3"/>
        <v>48032</v>
      </c>
      <c r="D38" s="89">
        <f t="shared" si="0"/>
        <v>3.4837875686739128E-2</v>
      </c>
      <c r="E38" s="93" t="s">
        <v>980</v>
      </c>
      <c r="F38" s="104">
        <f t="shared" si="3"/>
        <v>40996.270000000004</v>
      </c>
      <c r="G38" s="104">
        <f t="shared" si="3"/>
        <v>43427.45</v>
      </c>
      <c r="H38" s="89">
        <f t="shared" si="1"/>
        <v>5.9302468248940476E-2</v>
      </c>
    </row>
    <row r="39" spans="1:8" ht="19.95" customHeight="1">
      <c r="A39" s="93" t="s">
        <v>981</v>
      </c>
      <c r="B39" s="104">
        <f>B7+B11+B15+B19+B23+B27+B31+B35</f>
        <v>31.7</v>
      </c>
      <c r="C39" s="104">
        <f>C7+C11+C15+C19+C23+C27+C31+C35</f>
        <v>32.200000000000003</v>
      </c>
      <c r="D39" s="89">
        <f t="shared" si="0"/>
        <v>1.5772870662460692E-2</v>
      </c>
      <c r="E39" s="100"/>
      <c r="F39" s="101"/>
      <c r="G39" s="101"/>
      <c r="H39" s="89" t="str">
        <f t="shared" si="1"/>
        <v/>
      </c>
    </row>
    <row r="40" spans="1:8" ht="19.95" customHeight="1">
      <c r="A40" s="105" t="s">
        <v>982</v>
      </c>
      <c r="B40" s="104">
        <f>B8+B12+B16+B20+B24+B28+B32+B36</f>
        <v>7377.18</v>
      </c>
      <c r="C40" s="104">
        <f>C8+C12+C16+C20+C24+C28+C32+C36</f>
        <v>8638.5</v>
      </c>
      <c r="D40" s="89">
        <f t="shared" si="0"/>
        <v>0.17097590136068241</v>
      </c>
      <c r="E40" s="100"/>
      <c r="F40" s="101"/>
      <c r="G40" s="101"/>
      <c r="H40" s="89" t="str">
        <f t="shared" si="1"/>
        <v/>
      </c>
    </row>
    <row r="41" spans="1:8" ht="19.95" customHeight="1">
      <c r="A41" s="90" t="s">
        <v>983</v>
      </c>
      <c r="B41" s="106">
        <v>15022</v>
      </c>
      <c r="C41" s="94">
        <v>16243</v>
      </c>
      <c r="D41" s="89">
        <f t="shared" si="0"/>
        <v>8.1280788177339858E-2</v>
      </c>
      <c r="E41" s="90" t="s">
        <v>984</v>
      </c>
      <c r="F41" s="106">
        <f>6615+20626</f>
        <v>27241</v>
      </c>
      <c r="G41" s="94">
        <f>7191+21036</f>
        <v>28227</v>
      </c>
      <c r="H41" s="89">
        <f t="shared" si="1"/>
        <v>3.6195440696009662E-2</v>
      </c>
    </row>
    <row r="42" spans="1:8" ht="19.95" customHeight="1">
      <c r="A42" s="90" t="s">
        <v>2204</v>
      </c>
      <c r="B42" s="106">
        <v>63</v>
      </c>
      <c r="C42" s="94">
        <v>196</v>
      </c>
      <c r="D42" s="89">
        <f t="shared" si="0"/>
        <v>2.1111111111111112</v>
      </c>
      <c r="E42" s="107" t="s">
        <v>2205</v>
      </c>
      <c r="F42" s="106">
        <v>196</v>
      </c>
      <c r="G42" s="94">
        <v>864</v>
      </c>
      <c r="H42" s="89">
        <f t="shared" si="1"/>
        <v>3.408163265306122</v>
      </c>
    </row>
    <row r="43" spans="1:8" ht="19.95" customHeight="1">
      <c r="A43" s="103" t="s">
        <v>636</v>
      </c>
      <c r="B43" s="104">
        <f t="shared" ref="B43:G43" si="4">B37+B41+B42</f>
        <v>69146.179999999993</v>
      </c>
      <c r="C43" s="104">
        <f t="shared" si="4"/>
        <v>73383.5</v>
      </c>
      <c r="D43" s="89">
        <f t="shared" si="0"/>
        <v>6.1280608704631367E-2</v>
      </c>
      <c r="E43" s="103" t="s">
        <v>637</v>
      </c>
      <c r="F43" s="104">
        <f t="shared" si="4"/>
        <v>69146.179999999993</v>
      </c>
      <c r="G43" s="104">
        <f t="shared" si="4"/>
        <v>73383.5</v>
      </c>
      <c r="H43" s="89">
        <f t="shared" si="1"/>
        <v>6.1280608704631367E-2</v>
      </c>
    </row>
    <row r="44" spans="1:8" ht="20.25" customHeight="1">
      <c r="A44" s="476"/>
      <c r="B44" s="476"/>
      <c r="C44" s="476"/>
      <c r="D44" s="476"/>
      <c r="E44" s="476"/>
      <c r="F44" s="476"/>
      <c r="G44" s="476"/>
      <c r="H44" s="476"/>
    </row>
  </sheetData>
  <mergeCells count="4">
    <mergeCell ref="A1:H1"/>
    <mergeCell ref="A3:D3"/>
    <mergeCell ref="E3:H3"/>
    <mergeCell ref="A44:H44"/>
  </mergeCells>
  <phoneticPr fontId="41" type="noConversion"/>
  <printOptions horizontalCentered="1"/>
  <pageMargins left="0.47244094488188998" right="0.39370078740157499" top="0.82677165354330695" bottom="0.90551181102362199" header="0.15748031496063" footer="0"/>
  <pageSetup paperSize="9" scale="65" orientation="portrait" horizontalDpi="1200" verticalDpi="1200"/>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showZeros="0" workbookViewId="0">
      <selection activeCell="B28" sqref="B28"/>
    </sheetView>
  </sheetViews>
  <sheetFormatPr defaultColWidth="8.8984375" defaultRowHeight="20.25" customHeight="1"/>
  <cols>
    <col min="1" max="1" width="47.59765625" style="64" customWidth="1"/>
    <col min="2" max="3" width="14.3984375" style="64" customWidth="1"/>
    <col min="4" max="4" width="11.09765625" style="64" customWidth="1"/>
    <col min="5" max="5" width="14.09765625" style="64" customWidth="1"/>
    <col min="6" max="16384" width="8.8984375" style="64"/>
  </cols>
  <sheetData>
    <row r="1" spans="1:6" ht="42.75" customHeight="1">
      <c r="A1" s="447" t="s">
        <v>2206</v>
      </c>
      <c r="B1" s="447"/>
      <c r="C1" s="447"/>
      <c r="D1" s="447"/>
      <c r="F1" s="64" t="s">
        <v>2207</v>
      </c>
    </row>
    <row r="2" spans="1:6" ht="22.2" customHeight="1">
      <c r="A2" s="65" t="s">
        <v>2208</v>
      </c>
      <c r="B2" s="66"/>
      <c r="C2" s="66"/>
      <c r="D2" s="67" t="s">
        <v>2</v>
      </c>
    </row>
    <row r="3" spans="1:6" s="63" customFormat="1" ht="19.95" customHeight="1">
      <c r="A3" s="68" t="s">
        <v>2209</v>
      </c>
      <c r="B3" s="69" t="s">
        <v>2203</v>
      </c>
      <c r="C3" s="69" t="s">
        <v>1576</v>
      </c>
      <c r="D3" s="70" t="s">
        <v>595</v>
      </c>
    </row>
    <row r="4" spans="1:6" ht="19.95" customHeight="1">
      <c r="A4" s="71" t="s">
        <v>992</v>
      </c>
      <c r="B4" s="72"/>
      <c r="C4" s="72"/>
      <c r="D4" s="73" t="str">
        <f t="shared" ref="D4:D21" si="0">IFERROR((C4/B4-1),"")</f>
        <v/>
      </c>
    </row>
    <row r="5" spans="1:6" ht="19.95" customHeight="1">
      <c r="A5" s="74" t="s">
        <v>993</v>
      </c>
      <c r="B5" s="72"/>
      <c r="C5" s="72"/>
      <c r="D5" s="73" t="str">
        <f t="shared" si="0"/>
        <v/>
      </c>
    </row>
    <row r="6" spans="1:6" ht="19.95" customHeight="1">
      <c r="A6" s="71" t="s">
        <v>994</v>
      </c>
      <c r="B6" s="72"/>
      <c r="C6" s="72"/>
      <c r="D6" s="73" t="str">
        <f t="shared" si="0"/>
        <v/>
      </c>
    </row>
    <row r="7" spans="1:6" ht="19.95" customHeight="1">
      <c r="A7" s="74" t="s">
        <v>995</v>
      </c>
      <c r="B7" s="72"/>
      <c r="C7" s="72"/>
      <c r="D7" s="73" t="str">
        <f t="shared" si="0"/>
        <v/>
      </c>
    </row>
    <row r="8" spans="1:6" ht="19.95" customHeight="1">
      <c r="A8" s="71" t="s">
        <v>996</v>
      </c>
      <c r="B8" s="72">
        <v>133</v>
      </c>
      <c r="C8" s="72">
        <v>668</v>
      </c>
      <c r="D8" s="73">
        <f t="shared" si="0"/>
        <v>4.022556390977444</v>
      </c>
    </row>
    <row r="9" spans="1:6" ht="19.95" customHeight="1">
      <c r="A9" s="74" t="s">
        <v>997</v>
      </c>
      <c r="B9" s="72">
        <v>196</v>
      </c>
      <c r="C9" s="72">
        <v>864</v>
      </c>
      <c r="D9" s="73">
        <f t="shared" si="0"/>
        <v>3.408163265306122</v>
      </c>
    </row>
    <row r="10" spans="1:6" ht="19.95" customHeight="1">
      <c r="A10" s="71" t="s">
        <v>998</v>
      </c>
      <c r="B10" s="72"/>
      <c r="C10" s="72"/>
      <c r="D10" s="73" t="str">
        <f t="shared" si="0"/>
        <v/>
      </c>
    </row>
    <row r="11" spans="1:6" ht="19.95" customHeight="1">
      <c r="A11" s="74" t="s">
        <v>999</v>
      </c>
      <c r="B11" s="72"/>
      <c r="C11" s="72"/>
      <c r="D11" s="73" t="str">
        <f t="shared" si="0"/>
        <v/>
      </c>
    </row>
    <row r="12" spans="1:6" ht="19.95" customHeight="1">
      <c r="A12" s="71" t="s">
        <v>1000</v>
      </c>
      <c r="B12" s="72"/>
      <c r="C12" s="72"/>
      <c r="D12" s="73" t="str">
        <f t="shared" si="0"/>
        <v/>
      </c>
    </row>
    <row r="13" spans="1:6" ht="19.95" customHeight="1">
      <c r="A13" s="74" t="s">
        <v>1001</v>
      </c>
      <c r="B13" s="72"/>
      <c r="C13" s="72"/>
      <c r="D13" s="73" t="str">
        <f t="shared" si="0"/>
        <v/>
      </c>
    </row>
    <row r="14" spans="1:6" ht="19.95" customHeight="1">
      <c r="A14" s="71" t="s">
        <v>1002</v>
      </c>
      <c r="B14" s="72"/>
      <c r="C14" s="72"/>
      <c r="D14" s="73" t="str">
        <f t="shared" si="0"/>
        <v/>
      </c>
    </row>
    <row r="15" spans="1:6" ht="19.95" customHeight="1">
      <c r="A15" s="74" t="s">
        <v>1003</v>
      </c>
      <c r="B15" s="72"/>
      <c r="C15" s="72"/>
      <c r="D15" s="73" t="str">
        <f t="shared" si="0"/>
        <v/>
      </c>
    </row>
    <row r="16" spans="1:6" ht="19.95" customHeight="1">
      <c r="A16" s="71" t="s">
        <v>1004</v>
      </c>
      <c r="B16" s="72"/>
      <c r="C16" s="72"/>
      <c r="D16" s="73" t="str">
        <f t="shared" si="0"/>
        <v/>
      </c>
    </row>
    <row r="17" spans="1:4" ht="19.95" customHeight="1">
      <c r="A17" s="74" t="s">
        <v>1005</v>
      </c>
      <c r="B17" s="72"/>
      <c r="C17" s="72"/>
      <c r="D17" s="73" t="str">
        <f t="shared" si="0"/>
        <v/>
      </c>
    </row>
    <row r="18" spans="1:4" ht="19.95" customHeight="1">
      <c r="A18" s="71" t="s">
        <v>1006</v>
      </c>
      <c r="B18" s="72"/>
      <c r="C18" s="72"/>
      <c r="D18" s="73" t="str">
        <f t="shared" si="0"/>
        <v/>
      </c>
    </row>
    <row r="19" spans="1:4" ht="19.95" customHeight="1">
      <c r="A19" s="74" t="s">
        <v>1007</v>
      </c>
      <c r="B19" s="72"/>
      <c r="C19" s="72"/>
      <c r="D19" s="73" t="str">
        <f t="shared" si="0"/>
        <v/>
      </c>
    </row>
    <row r="20" spans="1:4" ht="19.95" customHeight="1">
      <c r="A20" s="70" t="s">
        <v>1008</v>
      </c>
      <c r="B20" s="72">
        <v>133</v>
      </c>
      <c r="C20" s="72">
        <v>668</v>
      </c>
      <c r="D20" s="73">
        <f t="shared" si="0"/>
        <v>4.022556390977444</v>
      </c>
    </row>
    <row r="21" spans="1:4" ht="19.95" customHeight="1">
      <c r="A21" s="68" t="s">
        <v>1009</v>
      </c>
      <c r="B21" s="72">
        <v>196</v>
      </c>
      <c r="C21" s="72">
        <v>864</v>
      </c>
      <c r="D21" s="73">
        <f t="shared" si="0"/>
        <v>3.408163265306122</v>
      </c>
    </row>
    <row r="22" spans="1:4" ht="19.95" customHeight="1">
      <c r="A22" s="448" t="s">
        <v>2210</v>
      </c>
      <c r="B22" s="448"/>
      <c r="C22" s="448"/>
      <c r="D22" s="448"/>
    </row>
  </sheetData>
  <mergeCells count="2">
    <mergeCell ref="A1:D1"/>
    <mergeCell ref="A22:D22"/>
  </mergeCells>
  <phoneticPr fontId="41" type="noConversion"/>
  <printOptions horizontalCentered="1"/>
  <pageMargins left="0.47244094488188998" right="0.39370078740157499" top="0.82677165354330695" bottom="0.90551181102362199" header="0" footer="0.47244094488188998"/>
  <pageSetup paperSize="9" scale="95" orientation="portrait" verticalDpi="1200"/>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4"/>
  <sheetViews>
    <sheetView showZeros="0" topLeftCell="A27" zoomScale="115" zoomScaleNormal="115" workbookViewId="0">
      <selection activeCell="H23" sqref="H23"/>
    </sheetView>
  </sheetViews>
  <sheetFormatPr defaultColWidth="8.69921875" defaultRowHeight="15.6"/>
  <cols>
    <col min="1" max="1" width="42.8984375" style="20" customWidth="1"/>
    <col min="2" max="3" width="13.59765625" style="20" customWidth="1"/>
    <col min="4" max="4" width="9.59765625" style="48" customWidth="1"/>
    <col min="5" max="16384" width="8.69921875" style="20"/>
  </cols>
  <sheetData>
    <row r="1" spans="1:5" ht="14.25" customHeight="1">
      <c r="A1" s="483" t="s">
        <v>2211</v>
      </c>
      <c r="B1" s="483"/>
      <c r="C1" s="483"/>
      <c r="D1" s="483"/>
    </row>
    <row r="2" spans="1:5" ht="14.25" customHeight="1">
      <c r="A2" s="483"/>
      <c r="B2" s="483"/>
      <c r="C2" s="483"/>
      <c r="D2" s="483"/>
    </row>
    <row r="3" spans="1:5" ht="19.2" customHeight="1">
      <c r="A3" s="21" t="s">
        <v>2212</v>
      </c>
      <c r="B3" s="23"/>
      <c r="C3" s="23"/>
      <c r="D3" s="49" t="s">
        <v>2</v>
      </c>
    </row>
    <row r="4" spans="1:5" s="47" customFormat="1" ht="17.100000000000001" customHeight="1">
      <c r="A4" s="25" t="s">
        <v>592</v>
      </c>
      <c r="B4" s="25" t="s">
        <v>2213</v>
      </c>
      <c r="C4" s="25" t="s">
        <v>2214</v>
      </c>
      <c r="D4" s="50" t="s">
        <v>2215</v>
      </c>
    </row>
    <row r="5" spans="1:5" s="47" customFormat="1" ht="17.100000000000001" customHeight="1">
      <c r="A5" s="477" t="s">
        <v>2216</v>
      </c>
      <c r="B5" s="478"/>
      <c r="C5" s="478"/>
      <c r="D5" s="479"/>
    </row>
    <row r="6" spans="1:5" s="47" customFormat="1" ht="17.100000000000001" customHeight="1">
      <c r="A6" s="51" t="s">
        <v>2217</v>
      </c>
      <c r="B6" s="52">
        <v>4522.1899999999996</v>
      </c>
      <c r="C6" s="53">
        <v>4522.1899999999996</v>
      </c>
      <c r="D6" s="29">
        <f t="shared" ref="D6:D15" si="0">IFERROR((C6/B6-1),"")</f>
        <v>0</v>
      </c>
    </row>
    <row r="7" spans="1:5" s="47" customFormat="1" ht="17.100000000000001" customHeight="1">
      <c r="A7" s="54" t="s">
        <v>2218</v>
      </c>
      <c r="B7" s="52">
        <v>4522.1899999999996</v>
      </c>
      <c r="C7" s="53">
        <v>4522.1899999999996</v>
      </c>
      <c r="D7" s="29">
        <f t="shared" si="0"/>
        <v>0</v>
      </c>
    </row>
    <row r="8" spans="1:5" s="47" customFormat="1" ht="17.100000000000001" customHeight="1">
      <c r="A8" s="54" t="s">
        <v>2219</v>
      </c>
      <c r="B8" s="52"/>
      <c r="C8" s="53"/>
      <c r="D8" s="29" t="str">
        <f t="shared" si="0"/>
        <v/>
      </c>
    </row>
    <row r="9" spans="1:5" s="47" customFormat="1" ht="17.100000000000001" customHeight="1">
      <c r="A9" s="51" t="s">
        <v>2220</v>
      </c>
      <c r="B9" s="55">
        <v>6900</v>
      </c>
      <c r="C9" s="56">
        <v>10553</v>
      </c>
      <c r="D9" s="29">
        <f t="shared" si="0"/>
        <v>0.52942028985507239</v>
      </c>
      <c r="E9" s="57"/>
    </row>
    <row r="10" spans="1:5" s="47" customFormat="1" ht="17.100000000000001" customHeight="1">
      <c r="A10" s="51" t="s">
        <v>2221</v>
      </c>
      <c r="B10" s="55">
        <f>SUM(B11:B13)</f>
        <v>0</v>
      </c>
      <c r="C10" s="56">
        <f>SUM(C11:C13)</f>
        <v>3653</v>
      </c>
      <c r="D10" s="29" t="str">
        <f t="shared" si="0"/>
        <v/>
      </c>
    </row>
    <row r="11" spans="1:5" s="47" customFormat="1" ht="17.100000000000001" customHeight="1">
      <c r="A11" s="54" t="s">
        <v>2222</v>
      </c>
      <c r="B11" s="55"/>
      <c r="C11" s="56">
        <v>0</v>
      </c>
      <c r="D11" s="29" t="str">
        <f t="shared" si="0"/>
        <v/>
      </c>
    </row>
    <row r="12" spans="1:5" s="47" customFormat="1" ht="17.100000000000001" customHeight="1">
      <c r="A12" s="54" t="s">
        <v>2223</v>
      </c>
      <c r="B12" s="55">
        <v>0</v>
      </c>
      <c r="C12" s="56">
        <v>3653</v>
      </c>
      <c r="D12" s="29" t="str">
        <f t="shared" si="0"/>
        <v/>
      </c>
    </row>
    <row r="13" spans="1:5" s="47" customFormat="1" ht="17.100000000000001" customHeight="1">
      <c r="A13" s="54" t="s">
        <v>2224</v>
      </c>
      <c r="B13" s="55"/>
      <c r="C13" s="56"/>
      <c r="D13" s="29" t="str">
        <f t="shared" si="0"/>
        <v/>
      </c>
    </row>
    <row r="14" spans="1:5" s="47" customFormat="1" ht="17.100000000000001" customHeight="1">
      <c r="A14" s="51" t="s">
        <v>2225</v>
      </c>
      <c r="B14" s="55">
        <v>0</v>
      </c>
      <c r="C14" s="56">
        <f>C15+C16</f>
        <v>3723</v>
      </c>
      <c r="D14" s="29" t="str">
        <f t="shared" si="0"/>
        <v/>
      </c>
    </row>
    <row r="15" spans="1:5" s="47" customFormat="1" ht="17.100000000000001" customHeight="1">
      <c r="A15" s="54" t="s">
        <v>2226</v>
      </c>
      <c r="B15" s="55">
        <v>0</v>
      </c>
      <c r="C15" s="56">
        <v>3653</v>
      </c>
      <c r="D15" s="29" t="str">
        <f t="shared" si="0"/>
        <v/>
      </c>
    </row>
    <row r="16" spans="1:5" s="47" customFormat="1" ht="17.100000000000001" customHeight="1">
      <c r="A16" s="54" t="s">
        <v>2227</v>
      </c>
      <c r="C16" s="56">
        <v>70</v>
      </c>
      <c r="D16" s="29">
        <f>IFERROR((C16/B17-1),"")</f>
        <v>-0.98452077422664686</v>
      </c>
    </row>
    <row r="17" spans="1:5" s="47" customFormat="1" ht="17.100000000000001" customHeight="1">
      <c r="A17" s="51" t="s">
        <v>2228</v>
      </c>
      <c r="B17" s="55">
        <v>4522.1899999999996</v>
      </c>
      <c r="C17" s="56">
        <f>C6+C10-C16</f>
        <v>8105.19</v>
      </c>
      <c r="D17" s="29" t="str">
        <f>IFERROR((C17/#REF!-1),"")</f>
        <v/>
      </c>
    </row>
    <row r="18" spans="1:5" s="47" customFormat="1" ht="17.100000000000001" customHeight="1">
      <c r="A18" s="480" t="s">
        <v>2229</v>
      </c>
      <c r="B18" s="481"/>
      <c r="C18" s="481"/>
      <c r="D18" s="482"/>
      <c r="E18" s="58"/>
    </row>
    <row r="19" spans="1:5" s="47" customFormat="1" ht="17.100000000000001" customHeight="1">
      <c r="A19" s="51" t="s">
        <v>2230</v>
      </c>
      <c r="B19" s="55">
        <v>285663</v>
      </c>
      <c r="C19" s="56">
        <f>C20+C21</f>
        <v>296638</v>
      </c>
      <c r="D19" s="29">
        <f t="shared" ref="D19:D30" si="1">IFERROR((C19/B19-1),"")</f>
        <v>3.8419396281632601E-2</v>
      </c>
    </row>
    <row r="20" spans="1:5" s="47" customFormat="1" ht="17.100000000000001" customHeight="1">
      <c r="A20" s="54" t="s">
        <v>2231</v>
      </c>
      <c r="B20" s="55">
        <v>285663</v>
      </c>
      <c r="C20" s="56">
        <v>296638</v>
      </c>
      <c r="D20" s="29">
        <f t="shared" si="1"/>
        <v>3.8419396281632601E-2</v>
      </c>
    </row>
    <row r="21" spans="1:5" s="47" customFormat="1" ht="17.100000000000001" customHeight="1">
      <c r="A21" s="54" t="s">
        <v>2232</v>
      </c>
      <c r="B21" s="55">
        <v>-33500</v>
      </c>
      <c r="C21" s="56"/>
      <c r="D21" s="29">
        <f t="shared" si="1"/>
        <v>-1</v>
      </c>
    </row>
    <row r="22" spans="1:5" s="47" customFormat="1" ht="17.100000000000001" customHeight="1">
      <c r="A22" s="59" t="s">
        <v>2233</v>
      </c>
      <c r="B22" s="60">
        <v>341295</v>
      </c>
      <c r="C22" s="61">
        <v>369142</v>
      </c>
      <c r="D22" s="62">
        <f t="shared" si="1"/>
        <v>8.15921709957661E-2</v>
      </c>
    </row>
    <row r="23" spans="1:5" s="47" customFormat="1" ht="17.100000000000001" customHeight="1">
      <c r="A23" s="51" t="s">
        <v>2234</v>
      </c>
      <c r="B23" s="55">
        <f>B24+B25+B26</f>
        <v>83625</v>
      </c>
      <c r="C23" s="56">
        <f>C24+C25+C26</f>
        <v>91017</v>
      </c>
      <c r="D23" s="29">
        <f t="shared" si="1"/>
        <v>8.8394618834080729E-2</v>
      </c>
    </row>
    <row r="24" spans="1:5" s="47" customFormat="1" ht="17.100000000000001" customHeight="1">
      <c r="A24" s="54" t="s">
        <v>2235</v>
      </c>
      <c r="B24" s="55">
        <v>1850</v>
      </c>
      <c r="C24" s="56">
        <v>1501</v>
      </c>
      <c r="D24" s="29">
        <f t="shared" si="1"/>
        <v>-0.18864864864864861</v>
      </c>
    </row>
    <row r="25" spans="1:5" s="47" customFormat="1" ht="17.100000000000001" customHeight="1">
      <c r="A25" s="54" t="s">
        <v>2236</v>
      </c>
      <c r="B25" s="55">
        <f>35230+46545</f>
        <v>81775</v>
      </c>
      <c r="C25" s="56">
        <f>23170+66346</f>
        <v>89516</v>
      </c>
      <c r="D25" s="29">
        <f t="shared" si="1"/>
        <v>9.4662182818709972E-2</v>
      </c>
    </row>
    <row r="26" spans="1:5" s="47" customFormat="1" ht="17.100000000000001" customHeight="1">
      <c r="A26" s="54" t="s">
        <v>2237</v>
      </c>
      <c r="B26" s="55"/>
      <c r="C26" s="56">
        <v>0</v>
      </c>
      <c r="D26" s="29" t="str">
        <f t="shared" si="1"/>
        <v/>
      </c>
    </row>
    <row r="27" spans="1:5" s="47" customFormat="1" ht="17.100000000000001" customHeight="1">
      <c r="A27" s="51" t="s">
        <v>2238</v>
      </c>
      <c r="B27" s="55">
        <f>B28+B29</f>
        <v>85695</v>
      </c>
      <c r="C27" s="56">
        <f>C28+C29</f>
        <v>92096</v>
      </c>
      <c r="D27" s="29">
        <f t="shared" si="1"/>
        <v>7.4695139739774818E-2</v>
      </c>
    </row>
    <row r="28" spans="1:5" s="47" customFormat="1" ht="17.100000000000001" customHeight="1">
      <c r="A28" s="54" t="s">
        <v>2239</v>
      </c>
      <c r="B28" s="55">
        <f>35230+46545</f>
        <v>81775</v>
      </c>
      <c r="C28" s="56">
        <f>23170+4940+17406+44000</f>
        <v>89516</v>
      </c>
      <c r="D28" s="29">
        <f t="shared" si="1"/>
        <v>9.4662182818709972E-2</v>
      </c>
    </row>
    <row r="29" spans="1:5" s="47" customFormat="1" ht="17.100000000000001" customHeight="1">
      <c r="A29" s="54" t="s">
        <v>2240</v>
      </c>
      <c r="B29" s="55">
        <v>3920</v>
      </c>
      <c r="C29" s="56">
        <v>2580</v>
      </c>
      <c r="D29" s="29">
        <f t="shared" si="1"/>
        <v>-0.34183673469387754</v>
      </c>
    </row>
    <row r="30" spans="1:5" s="47" customFormat="1" ht="17.100000000000001" customHeight="1">
      <c r="A30" s="51" t="s">
        <v>2241</v>
      </c>
      <c r="B30" s="60">
        <v>296638</v>
      </c>
      <c r="C30" s="61">
        <v>361905</v>
      </c>
      <c r="D30" s="29">
        <f t="shared" si="1"/>
        <v>0.22002238418543807</v>
      </c>
    </row>
    <row r="31" spans="1:5" s="47" customFormat="1" ht="17.100000000000001" customHeight="1">
      <c r="A31" s="480" t="s">
        <v>2242</v>
      </c>
      <c r="B31" s="481"/>
      <c r="C31" s="481"/>
      <c r="D31" s="482"/>
    </row>
    <row r="32" spans="1:5" s="47" customFormat="1" ht="17.100000000000001" customHeight="1">
      <c r="A32" s="51" t="s">
        <v>2243</v>
      </c>
      <c r="B32" s="56">
        <f>B33+B34</f>
        <v>256685.19</v>
      </c>
      <c r="C32" s="56">
        <f>C33+C34</f>
        <v>301160.19</v>
      </c>
      <c r="D32" s="29">
        <f t="shared" ref="D32:D44" si="2">IFERROR((C32/B32-1),"")</f>
        <v>0.1732667163228232</v>
      </c>
    </row>
    <row r="33" spans="1:4" s="47" customFormat="1" ht="17.100000000000001" customHeight="1">
      <c r="A33" s="54" t="s">
        <v>2244</v>
      </c>
      <c r="B33" s="56">
        <f t="shared" ref="B33:B39" si="3">B7+B20</f>
        <v>290185.19</v>
      </c>
      <c r="C33" s="56">
        <v>301160.19</v>
      </c>
      <c r="D33" s="29">
        <f t="shared" si="2"/>
        <v>3.7820675824290051E-2</v>
      </c>
    </row>
    <row r="34" spans="1:4" s="47" customFormat="1" ht="17.100000000000001" customHeight="1">
      <c r="A34" s="54" t="s">
        <v>2245</v>
      </c>
      <c r="B34" s="56">
        <f t="shared" si="3"/>
        <v>-33500</v>
      </c>
      <c r="C34" s="56"/>
      <c r="D34" s="29">
        <f t="shared" si="2"/>
        <v>-1</v>
      </c>
    </row>
    <row r="35" spans="1:4" s="47" customFormat="1" ht="17.100000000000001" customHeight="1">
      <c r="A35" s="51" t="s">
        <v>2246</v>
      </c>
      <c r="B35" s="56">
        <f t="shared" si="3"/>
        <v>348195</v>
      </c>
      <c r="C35" s="56">
        <f>C9+C22</f>
        <v>379695</v>
      </c>
      <c r="D35" s="29">
        <f t="shared" si="2"/>
        <v>9.0466548916555478E-2</v>
      </c>
    </row>
    <row r="36" spans="1:4" s="47" customFormat="1" ht="17.100000000000001" customHeight="1">
      <c r="A36" s="51" t="s">
        <v>2247</v>
      </c>
      <c r="B36" s="56">
        <f t="shared" si="3"/>
        <v>83625</v>
      </c>
      <c r="C36" s="56">
        <f>C37+C38+C39</f>
        <v>94670</v>
      </c>
      <c r="D36" s="29">
        <f t="shared" si="2"/>
        <v>0.13207772795216743</v>
      </c>
    </row>
    <row r="37" spans="1:4" s="47" customFormat="1" ht="17.100000000000001" customHeight="1">
      <c r="A37" s="54" t="s">
        <v>2248</v>
      </c>
      <c r="B37" s="56">
        <f t="shared" si="3"/>
        <v>1850</v>
      </c>
      <c r="C37" s="56">
        <f>C11+C24</f>
        <v>1501</v>
      </c>
      <c r="D37" s="29">
        <f t="shared" si="2"/>
        <v>-0.18864864864864861</v>
      </c>
    </row>
    <row r="38" spans="1:4" s="47" customFormat="1" ht="17.100000000000001" customHeight="1">
      <c r="A38" s="54" t="s">
        <v>2249</v>
      </c>
      <c r="B38" s="56">
        <f t="shared" si="3"/>
        <v>81775</v>
      </c>
      <c r="C38" s="56">
        <f>C12+C25</f>
        <v>93169</v>
      </c>
      <c r="D38" s="29">
        <f t="shared" si="2"/>
        <v>0.13933353714460406</v>
      </c>
    </row>
    <row r="39" spans="1:4" s="47" customFormat="1" ht="17.100000000000001" customHeight="1">
      <c r="A39" s="54" t="s">
        <v>2250</v>
      </c>
      <c r="B39" s="56">
        <f t="shared" si="3"/>
        <v>0</v>
      </c>
      <c r="C39" s="56">
        <v>0</v>
      </c>
      <c r="D39" s="29" t="str">
        <f t="shared" si="2"/>
        <v/>
      </c>
    </row>
    <row r="40" spans="1:4" s="47" customFormat="1" ht="17.100000000000001" customHeight="1">
      <c r="A40" s="51"/>
      <c r="B40" s="56"/>
      <c r="C40" s="56"/>
      <c r="D40" s="29" t="str">
        <f t="shared" si="2"/>
        <v/>
      </c>
    </row>
    <row r="41" spans="1:4" s="47" customFormat="1" ht="17.100000000000001" customHeight="1">
      <c r="A41" s="51" t="s">
        <v>2251</v>
      </c>
      <c r="B41" s="56">
        <f>B14+B27</f>
        <v>85695</v>
      </c>
      <c r="C41" s="56">
        <f>C42+C43</f>
        <v>95819</v>
      </c>
      <c r="D41" s="29">
        <f t="shared" si="2"/>
        <v>0.11813991481416641</v>
      </c>
    </row>
    <row r="42" spans="1:4" s="47" customFormat="1" ht="17.100000000000001" customHeight="1">
      <c r="A42" s="54" t="s">
        <v>2252</v>
      </c>
      <c r="B42" s="56">
        <f>B15+B28</f>
        <v>81775</v>
      </c>
      <c r="C42" s="56">
        <f>C28+C15</f>
        <v>93169</v>
      </c>
      <c r="D42" s="29">
        <f t="shared" si="2"/>
        <v>0.13933353714460406</v>
      </c>
    </row>
    <row r="43" spans="1:4" s="47" customFormat="1" ht="17.100000000000001" customHeight="1">
      <c r="A43" s="54" t="s">
        <v>2253</v>
      </c>
      <c r="B43" s="56">
        <v>3920</v>
      </c>
      <c r="C43" s="56">
        <f>C16+C29</f>
        <v>2650</v>
      </c>
      <c r="D43" s="29">
        <f t="shared" si="2"/>
        <v>-0.32397959183673475</v>
      </c>
    </row>
    <row r="44" spans="1:4" s="47" customFormat="1" ht="17.100000000000001" customHeight="1">
      <c r="A44" s="51" t="s">
        <v>2254</v>
      </c>
      <c r="B44" s="56">
        <f>B17+B30</f>
        <v>301160.19</v>
      </c>
      <c r="C44" s="56">
        <f>C17+C30</f>
        <v>370010.19</v>
      </c>
      <c r="D44" s="29">
        <f t="shared" si="2"/>
        <v>0.2286158738311328</v>
      </c>
    </row>
  </sheetData>
  <mergeCells count="4">
    <mergeCell ref="A5:D5"/>
    <mergeCell ref="A18:D18"/>
    <mergeCell ref="A31:D31"/>
    <mergeCell ref="A1:D2"/>
  </mergeCells>
  <phoneticPr fontId="41" type="noConversion"/>
  <printOptions horizontalCentered="1"/>
  <pageMargins left="0.47244094488188998" right="0.39370078740157499" top="0.27559055118110198" bottom="0.78740157480314998" header="0" footer="0"/>
  <pageSetup paperSize="9" orientation="portrait" verticalDpi="1200"/>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3"/>
  <sheetViews>
    <sheetView showZeros="0" workbookViewId="0">
      <selection activeCell="H23" sqref="H23"/>
    </sheetView>
  </sheetViews>
  <sheetFormatPr defaultColWidth="8.69921875" defaultRowHeight="15.6"/>
  <cols>
    <col min="1" max="1" width="40.09765625" style="20" customWidth="1"/>
    <col min="2" max="3" width="15" style="20" customWidth="1"/>
    <col min="4" max="4" width="11.09765625" style="20" customWidth="1"/>
    <col min="5" max="8" width="8.69921875" style="20"/>
    <col min="9" max="9" width="13.8984375" style="20" customWidth="1"/>
    <col min="10" max="16384" width="8.69921875" style="20"/>
  </cols>
  <sheetData>
    <row r="1" spans="1:9" ht="36" customHeight="1">
      <c r="A1" s="483" t="s">
        <v>2255</v>
      </c>
      <c r="B1" s="483"/>
      <c r="C1" s="483"/>
      <c r="D1" s="483"/>
    </row>
    <row r="2" spans="1:9" ht="18.75" customHeight="1">
      <c r="A2" s="21" t="s">
        <v>2256</v>
      </c>
      <c r="B2" s="22"/>
      <c r="C2" s="23"/>
      <c r="D2" s="24" t="s">
        <v>2</v>
      </c>
    </row>
    <row r="3" spans="1:9" ht="18" customHeight="1">
      <c r="A3" s="25" t="s">
        <v>894</v>
      </c>
      <c r="B3" s="25" t="s">
        <v>2213</v>
      </c>
      <c r="C3" s="25" t="s">
        <v>2214</v>
      </c>
      <c r="D3" s="26" t="s">
        <v>2215</v>
      </c>
    </row>
    <row r="4" spans="1:9" ht="18" customHeight="1">
      <c r="A4" s="41" t="s">
        <v>2257</v>
      </c>
      <c r="B4" s="28">
        <f>B5+B6+B7+B8</f>
        <v>22036.68</v>
      </c>
      <c r="C4" s="40">
        <f>C5+C6+C7+C8</f>
        <v>21826.25</v>
      </c>
      <c r="D4" s="29">
        <f t="shared" ref="D4:D23" si="0">IFERROR((C4/B4-1),"")</f>
        <v>-9.5490790808778758E-3</v>
      </c>
    </row>
    <row r="5" spans="1:9" ht="18" customHeight="1">
      <c r="A5" s="42" t="s">
        <v>2258</v>
      </c>
      <c r="B5" s="31"/>
      <c r="C5" s="43"/>
      <c r="D5" s="29" t="str">
        <f t="shared" si="0"/>
        <v/>
      </c>
    </row>
    <row r="6" spans="1:9" ht="18" customHeight="1">
      <c r="A6" s="42" t="s">
        <v>2259</v>
      </c>
      <c r="B6" s="31">
        <v>2004</v>
      </c>
      <c r="C6" s="43">
        <v>9204</v>
      </c>
      <c r="D6" s="29">
        <f t="shared" si="0"/>
        <v>3.5928143712574849</v>
      </c>
    </row>
    <row r="7" spans="1:9" ht="18" customHeight="1">
      <c r="A7" s="42" t="s">
        <v>2260</v>
      </c>
      <c r="B7" s="31"/>
      <c r="C7" s="43"/>
      <c r="D7" s="29" t="str">
        <f t="shared" si="0"/>
        <v/>
      </c>
    </row>
    <row r="8" spans="1:9" ht="18" customHeight="1">
      <c r="A8" s="42" t="s">
        <v>2261</v>
      </c>
      <c r="B8" s="31">
        <v>20032.68</v>
      </c>
      <c r="C8" s="43">
        <v>12622.25</v>
      </c>
      <c r="D8" s="29">
        <f t="shared" si="0"/>
        <v>-0.36991705553126197</v>
      </c>
    </row>
    <row r="9" spans="1:9" ht="18" customHeight="1">
      <c r="A9" s="42" t="s">
        <v>2262</v>
      </c>
      <c r="B9" s="31"/>
      <c r="C9" s="43"/>
      <c r="D9" s="29" t="str">
        <f t="shared" si="0"/>
        <v/>
      </c>
    </row>
    <row r="10" spans="1:9" ht="18" customHeight="1">
      <c r="A10" s="42" t="s">
        <v>2263</v>
      </c>
      <c r="B10" s="31"/>
      <c r="C10" s="43"/>
      <c r="D10" s="29" t="str">
        <f t="shared" si="0"/>
        <v/>
      </c>
    </row>
    <row r="11" spans="1:9" ht="18" customHeight="1">
      <c r="A11" s="42" t="s">
        <v>2264</v>
      </c>
      <c r="B11" s="31"/>
      <c r="C11" s="43"/>
      <c r="D11" s="29" t="str">
        <f t="shared" si="0"/>
        <v/>
      </c>
    </row>
    <row r="12" spans="1:9" ht="18" customHeight="1">
      <c r="A12" s="41" t="s">
        <v>2265</v>
      </c>
      <c r="B12" s="28">
        <v>23400</v>
      </c>
      <c r="C12" s="40">
        <v>23400</v>
      </c>
      <c r="D12" s="29">
        <f t="shared" si="0"/>
        <v>0</v>
      </c>
    </row>
    <row r="13" spans="1:9" ht="18" customHeight="1">
      <c r="A13" s="41" t="s">
        <v>2266</v>
      </c>
      <c r="B13" s="28">
        <f>B14+B15+B16</f>
        <v>51069.87</v>
      </c>
      <c r="C13" s="40">
        <f>C14+C15+C16</f>
        <v>50471.24</v>
      </c>
      <c r="D13" s="29">
        <f t="shared" si="0"/>
        <v>-1.1721784292773929E-2</v>
      </c>
      <c r="I13" s="46"/>
    </row>
    <row r="14" spans="1:9" ht="18" customHeight="1">
      <c r="A14" s="42" t="s">
        <v>2267</v>
      </c>
      <c r="B14" s="31">
        <v>419</v>
      </c>
      <c r="C14" s="43">
        <v>419</v>
      </c>
      <c r="D14" s="29">
        <f t="shared" si="0"/>
        <v>0</v>
      </c>
    </row>
    <row r="15" spans="1:9" ht="18" customHeight="1">
      <c r="A15" s="42" t="s">
        <v>2268</v>
      </c>
      <c r="B15" s="31">
        <v>10650.87</v>
      </c>
      <c r="C15" s="43">
        <v>10052.24</v>
      </c>
      <c r="D15" s="29">
        <f t="shared" si="0"/>
        <v>-5.6204798293472802E-2</v>
      </c>
    </row>
    <row r="16" spans="1:9" ht="18" customHeight="1">
      <c r="A16" s="42" t="s">
        <v>2269</v>
      </c>
      <c r="B16" s="31">
        <v>40000</v>
      </c>
      <c r="C16" s="43">
        <v>40000</v>
      </c>
      <c r="D16" s="29">
        <f t="shared" si="0"/>
        <v>0</v>
      </c>
    </row>
    <row r="17" spans="1:4" ht="18" customHeight="1">
      <c r="A17" s="41" t="s">
        <v>2270</v>
      </c>
      <c r="B17" s="28">
        <v>10000</v>
      </c>
      <c r="C17" s="40">
        <v>10000</v>
      </c>
      <c r="D17" s="29">
        <f t="shared" si="0"/>
        <v>0</v>
      </c>
    </row>
    <row r="18" spans="1:4" ht="18" customHeight="1">
      <c r="A18" s="41" t="s">
        <v>2271</v>
      </c>
      <c r="B18" s="28">
        <v>46722.8</v>
      </c>
      <c r="C18" s="40">
        <v>46010</v>
      </c>
      <c r="D18" s="34">
        <f t="shared" si="0"/>
        <v>-1.5255935003895327E-2</v>
      </c>
    </row>
    <row r="19" spans="1:4" ht="18" customHeight="1">
      <c r="A19" s="41" t="s">
        <v>2272</v>
      </c>
      <c r="B19" s="28">
        <f>B20+B21</f>
        <v>58520</v>
      </c>
      <c r="C19" s="40">
        <v>58520</v>
      </c>
      <c r="D19" s="29">
        <f t="shared" si="0"/>
        <v>0</v>
      </c>
    </row>
    <row r="20" spans="1:4" ht="18" customHeight="1">
      <c r="A20" s="42" t="s">
        <v>2273</v>
      </c>
      <c r="B20" s="31">
        <v>58400</v>
      </c>
      <c r="C20" s="43">
        <v>58400</v>
      </c>
      <c r="D20" s="29">
        <f t="shared" si="0"/>
        <v>0</v>
      </c>
    </row>
    <row r="21" spans="1:4" ht="18" customHeight="1">
      <c r="A21" s="42" t="s">
        <v>2274</v>
      </c>
      <c r="B21" s="31">
        <v>120</v>
      </c>
      <c r="C21" s="43">
        <v>120</v>
      </c>
      <c r="D21" s="29">
        <f t="shared" si="0"/>
        <v>0</v>
      </c>
    </row>
    <row r="22" spans="1:4" ht="18" customHeight="1">
      <c r="A22" s="41" t="s">
        <v>2275</v>
      </c>
      <c r="B22" s="28">
        <v>89410.84</v>
      </c>
      <c r="C22" s="40">
        <v>159782.70000000001</v>
      </c>
      <c r="D22" s="34">
        <f t="shared" si="0"/>
        <v>0.78706183724479062</v>
      </c>
    </row>
    <row r="23" spans="1:4" ht="18" customHeight="1">
      <c r="A23" s="25" t="s">
        <v>2242</v>
      </c>
      <c r="B23" s="44">
        <f>B4+B12+B13+B17+B18+B19+B22</f>
        <v>301160.19</v>
      </c>
      <c r="C23" s="45">
        <f>C4+C12+C13+C17+C18+C19+C22</f>
        <v>370010.19</v>
      </c>
      <c r="D23" s="34">
        <f t="shared" si="0"/>
        <v>0.2286158738311328</v>
      </c>
    </row>
  </sheetData>
  <mergeCells count="1">
    <mergeCell ref="A1:D1"/>
  </mergeCells>
  <phoneticPr fontId="41" type="noConversion"/>
  <printOptions horizontalCentered="1"/>
  <pageMargins left="0.47244094488188998" right="0.39370078740157499" top="0.86614173228346403" bottom="0.90551181102362199" header="0" footer="0"/>
  <pageSetup paperSize="9" scale="97" orientation="portrait" verticalDpi="12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53"/>
  <sheetViews>
    <sheetView showZeros="0" topLeftCell="A521" workbookViewId="0">
      <selection activeCell="F9" sqref="F9"/>
    </sheetView>
  </sheetViews>
  <sheetFormatPr defaultColWidth="9" defaultRowHeight="15.6"/>
  <cols>
    <col min="1" max="1" width="7.19921875" style="377" customWidth="1"/>
    <col min="2" max="2" width="41.69921875" style="378" customWidth="1"/>
    <col min="3" max="3" width="13.19921875" style="378" customWidth="1"/>
    <col min="4" max="4" width="11.09765625" style="324" customWidth="1"/>
    <col min="5" max="5" width="10.09765625" style="378" customWidth="1"/>
    <col min="6" max="7" width="10" style="378" customWidth="1"/>
    <col min="8" max="9" width="11.09765625" style="378" customWidth="1"/>
    <col min="10" max="10" width="10.5" style="378" customWidth="1"/>
    <col min="11" max="11" width="10" style="378" customWidth="1"/>
    <col min="12" max="16384" width="9" style="378"/>
  </cols>
  <sheetData>
    <row r="1" spans="1:11" ht="32.25" customHeight="1">
      <c r="A1" s="434" t="s">
        <v>85</v>
      </c>
      <c r="B1" s="434"/>
      <c r="C1" s="434"/>
      <c r="D1" s="434"/>
      <c r="E1" s="434"/>
      <c r="F1" s="379"/>
      <c r="G1" s="379"/>
      <c r="H1" s="379"/>
      <c r="I1" s="379"/>
      <c r="J1" s="379"/>
      <c r="K1" s="379"/>
    </row>
    <row r="2" spans="1:11" ht="18" customHeight="1">
      <c r="A2" s="310" t="s">
        <v>86</v>
      </c>
      <c r="B2" s="324"/>
      <c r="C2" s="380"/>
      <c r="E2" s="381" t="s">
        <v>2</v>
      </c>
      <c r="F2" s="382"/>
      <c r="G2" s="382"/>
      <c r="H2" s="382"/>
      <c r="I2" s="382"/>
    </row>
    <row r="3" spans="1:11" ht="15" customHeight="1">
      <c r="A3" s="326" t="s">
        <v>87</v>
      </c>
      <c r="B3" s="327" t="s">
        <v>88</v>
      </c>
      <c r="C3" s="328" t="s">
        <v>89</v>
      </c>
      <c r="D3" s="328" t="s">
        <v>90</v>
      </c>
      <c r="E3" s="383" t="s">
        <v>91</v>
      </c>
    </row>
    <row r="4" spans="1:11" ht="15" customHeight="1">
      <c r="A4" s="435" t="s">
        <v>92</v>
      </c>
      <c r="B4" s="435"/>
      <c r="C4" s="384">
        <f>SUM(C5,C115,C124,C154,C176,C190,C215,C293,C341,C372,C386,C453,C468,C481,C489,C492,C503,C516,C523,C549,C552)</f>
        <v>123324</v>
      </c>
      <c r="D4" s="384">
        <f>SUM(D5,D115,D124,D154,D176,D190,D215,D293,D341,D372,D386,D453,D468,D481,D489,D492,D503,D516,D523,D549,D552)</f>
        <v>153773</v>
      </c>
      <c r="E4" s="385">
        <f t="shared" ref="E4:E26" si="0">IF(ISERROR(D4/C4-1),"",D4/C4-1)</f>
        <v>0.24690246829489793</v>
      </c>
    </row>
    <row r="5" spans="1:11" ht="15" customHeight="1">
      <c r="A5" s="386">
        <v>201</v>
      </c>
      <c r="B5" s="387" t="s">
        <v>93</v>
      </c>
      <c r="C5" s="388">
        <f>SUM(C6,C15,C22,C29,C32,C38,C42,C45,C50,C55,C58,C61,C64,C67,C72,C77,C82,C87,C92,C96,C113,C103,C110)</f>
        <v>13122</v>
      </c>
      <c r="D5" s="388">
        <f>SUM(D6,D15,D22,D29,D32,D38,D42,D45,D50,D55,D58,D61,D64,D67,D72,D77,D82,D87,D92,D96,D113,D103,D110)</f>
        <v>23077</v>
      </c>
      <c r="E5" s="385">
        <f t="shared" si="0"/>
        <v>0.75864959609815585</v>
      </c>
    </row>
    <row r="6" spans="1:11" ht="15" customHeight="1">
      <c r="A6" s="389">
        <v>20101</v>
      </c>
      <c r="B6" s="390" t="s">
        <v>94</v>
      </c>
      <c r="C6" s="391">
        <f>SUM(C7:C14)</f>
        <v>600</v>
      </c>
      <c r="D6" s="391">
        <f>SUM(D7:D14)</f>
        <v>599</v>
      </c>
      <c r="E6" s="392">
        <f t="shared" si="0"/>
        <v>-1.6666666666667052E-3</v>
      </c>
    </row>
    <row r="7" spans="1:11" ht="15" customHeight="1">
      <c r="A7" s="389">
        <v>2010101</v>
      </c>
      <c r="B7" s="390" t="s">
        <v>95</v>
      </c>
      <c r="C7" s="393">
        <v>428</v>
      </c>
      <c r="D7" s="391">
        <v>450</v>
      </c>
      <c r="E7" s="392">
        <f t="shared" si="0"/>
        <v>5.1401869158878455E-2</v>
      </c>
    </row>
    <row r="8" spans="1:11" ht="15" customHeight="1">
      <c r="A8" s="389">
        <v>2010102</v>
      </c>
      <c r="B8" s="390" t="s">
        <v>96</v>
      </c>
      <c r="C8" s="393"/>
      <c r="D8" s="391"/>
      <c r="E8" s="392" t="str">
        <f t="shared" si="0"/>
        <v/>
      </c>
    </row>
    <row r="9" spans="1:11" ht="15" customHeight="1">
      <c r="A9" s="389">
        <v>2010103</v>
      </c>
      <c r="B9" s="390" t="s">
        <v>97</v>
      </c>
      <c r="C9" s="393">
        <v>24</v>
      </c>
      <c r="D9" s="391">
        <v>30</v>
      </c>
      <c r="E9" s="392">
        <f t="shared" si="0"/>
        <v>0.25</v>
      </c>
    </row>
    <row r="10" spans="1:11" ht="15" customHeight="1">
      <c r="A10" s="389">
        <v>2010104</v>
      </c>
      <c r="B10" s="390" t="s">
        <v>98</v>
      </c>
      <c r="C10" s="393">
        <v>40</v>
      </c>
      <c r="D10" s="391">
        <v>33</v>
      </c>
      <c r="E10" s="392">
        <f t="shared" si="0"/>
        <v>-0.17500000000000004</v>
      </c>
    </row>
    <row r="11" spans="1:11" ht="15" customHeight="1">
      <c r="A11" s="389">
        <v>2010105</v>
      </c>
      <c r="B11" s="390" t="s">
        <v>99</v>
      </c>
      <c r="C11" s="393"/>
      <c r="D11" s="391"/>
      <c r="E11" s="392" t="str">
        <f t="shared" si="0"/>
        <v/>
      </c>
    </row>
    <row r="12" spans="1:11" ht="15" customHeight="1">
      <c r="A12" s="389">
        <v>2010107</v>
      </c>
      <c r="B12" s="390" t="s">
        <v>100</v>
      </c>
      <c r="C12" s="393">
        <v>38</v>
      </c>
      <c r="D12" s="391">
        <v>5</v>
      </c>
      <c r="E12" s="392">
        <f t="shared" si="0"/>
        <v>-0.86842105263157898</v>
      </c>
    </row>
    <row r="13" spans="1:11" ht="15" customHeight="1">
      <c r="A13" s="389">
        <v>2010108</v>
      </c>
      <c r="B13" s="390" t="s">
        <v>101</v>
      </c>
      <c r="C13" s="393">
        <v>70</v>
      </c>
      <c r="D13" s="391">
        <v>81</v>
      </c>
      <c r="E13" s="392">
        <f t="shared" si="0"/>
        <v>0.15714285714285725</v>
      </c>
    </row>
    <row r="14" spans="1:11" ht="15" customHeight="1">
      <c r="A14" s="389">
        <v>2010199</v>
      </c>
      <c r="B14" s="390" t="s">
        <v>102</v>
      </c>
      <c r="C14" s="393"/>
      <c r="D14" s="391"/>
      <c r="E14" s="392" t="str">
        <f t="shared" si="0"/>
        <v/>
      </c>
    </row>
    <row r="15" spans="1:11" ht="15" customHeight="1">
      <c r="A15" s="389">
        <v>20102</v>
      </c>
      <c r="B15" s="390" t="s">
        <v>103</v>
      </c>
      <c r="C15" s="391">
        <f>SUM(C16:C21)</f>
        <v>561</v>
      </c>
      <c r="D15" s="391">
        <f>SUM(D16:D21)</f>
        <v>641</v>
      </c>
      <c r="E15" s="392">
        <f t="shared" si="0"/>
        <v>0.14260249554367199</v>
      </c>
    </row>
    <row r="16" spans="1:11" ht="15" customHeight="1">
      <c r="A16" s="389">
        <v>2010201</v>
      </c>
      <c r="B16" s="390" t="s">
        <v>95</v>
      </c>
      <c r="C16" s="393">
        <v>502</v>
      </c>
      <c r="D16" s="393">
        <v>556</v>
      </c>
      <c r="E16" s="392">
        <f t="shared" si="0"/>
        <v>0.10756972111553775</v>
      </c>
    </row>
    <row r="17" spans="1:5" ht="15" customHeight="1">
      <c r="A17" s="389">
        <v>2010202</v>
      </c>
      <c r="B17" s="390" t="s">
        <v>96</v>
      </c>
      <c r="C17" s="393">
        <v>1</v>
      </c>
      <c r="D17" s="393"/>
      <c r="E17" s="392">
        <f t="shared" si="0"/>
        <v>-1</v>
      </c>
    </row>
    <row r="18" spans="1:5" ht="15" customHeight="1">
      <c r="A18" s="389">
        <v>2010203</v>
      </c>
      <c r="B18" s="390" t="s">
        <v>97</v>
      </c>
      <c r="C18" s="393">
        <v>18</v>
      </c>
      <c r="D18" s="393">
        <v>19</v>
      </c>
      <c r="E18" s="392">
        <f t="shared" si="0"/>
        <v>5.555555555555558E-2</v>
      </c>
    </row>
    <row r="19" spans="1:5" ht="15" customHeight="1">
      <c r="A19" s="389">
        <v>2010204</v>
      </c>
      <c r="B19" s="390" t="s">
        <v>104</v>
      </c>
      <c r="C19" s="393">
        <v>30</v>
      </c>
      <c r="D19" s="393">
        <v>27</v>
      </c>
      <c r="E19" s="392">
        <f t="shared" si="0"/>
        <v>-9.9999999999999978E-2</v>
      </c>
    </row>
    <row r="20" spans="1:5" ht="15" customHeight="1">
      <c r="A20" s="389">
        <v>2010206</v>
      </c>
      <c r="B20" s="390" t="s">
        <v>105</v>
      </c>
      <c r="C20" s="393"/>
      <c r="D20" s="393"/>
      <c r="E20" s="392" t="str">
        <f t="shared" si="0"/>
        <v/>
      </c>
    </row>
    <row r="21" spans="1:5" ht="15" customHeight="1">
      <c r="A21" s="389">
        <v>2010299</v>
      </c>
      <c r="B21" s="390" t="s">
        <v>106</v>
      </c>
      <c r="C21" s="393">
        <v>10</v>
      </c>
      <c r="D21" s="393">
        <v>39</v>
      </c>
      <c r="E21" s="392">
        <f t="shared" si="0"/>
        <v>2.9</v>
      </c>
    </row>
    <row r="22" spans="1:5" ht="15" customHeight="1">
      <c r="A22" s="389">
        <v>20103</v>
      </c>
      <c r="B22" s="390" t="s">
        <v>107</v>
      </c>
      <c r="C22" s="391">
        <f>SUM(C23:C28)</f>
        <v>4645</v>
      </c>
      <c r="D22" s="391">
        <f>SUM(D23:D28)</f>
        <v>9925</v>
      </c>
      <c r="E22" s="392">
        <f t="shared" si="0"/>
        <v>1.1367061356297095</v>
      </c>
    </row>
    <row r="23" spans="1:5" ht="15" customHeight="1">
      <c r="A23" s="389">
        <v>2010301</v>
      </c>
      <c r="B23" s="390" t="s">
        <v>95</v>
      </c>
      <c r="C23" s="393">
        <v>3755</v>
      </c>
      <c r="D23" s="393">
        <v>3513</v>
      </c>
      <c r="E23" s="392">
        <f t="shared" si="0"/>
        <v>-6.4447403462050579E-2</v>
      </c>
    </row>
    <row r="24" spans="1:5" ht="15" customHeight="1">
      <c r="A24" s="389">
        <v>2010302</v>
      </c>
      <c r="B24" s="390" t="s">
        <v>96</v>
      </c>
      <c r="C24" s="393">
        <v>4</v>
      </c>
      <c r="D24" s="393">
        <v>38</v>
      </c>
      <c r="E24" s="392">
        <f t="shared" si="0"/>
        <v>8.5</v>
      </c>
    </row>
    <row r="25" spans="1:5" ht="15" customHeight="1">
      <c r="A25" s="389">
        <v>2010303</v>
      </c>
      <c r="B25" s="390" t="s">
        <v>97</v>
      </c>
      <c r="C25" s="393">
        <v>103</v>
      </c>
      <c r="D25" s="393">
        <v>169</v>
      </c>
      <c r="E25" s="392">
        <f t="shared" si="0"/>
        <v>0.64077669902912615</v>
      </c>
    </row>
    <row r="26" spans="1:5" ht="15" customHeight="1">
      <c r="A26" s="389">
        <v>2010308</v>
      </c>
      <c r="B26" s="390" t="s">
        <v>108</v>
      </c>
      <c r="C26" s="393"/>
      <c r="D26" s="393"/>
      <c r="E26" s="392" t="str">
        <f t="shared" si="0"/>
        <v/>
      </c>
    </row>
    <row r="27" spans="1:5" ht="15" customHeight="1">
      <c r="A27" s="389">
        <v>2010309</v>
      </c>
      <c r="B27" s="390" t="s">
        <v>109</v>
      </c>
      <c r="C27" s="393"/>
      <c r="D27" s="393">
        <v>5284</v>
      </c>
      <c r="E27" s="392"/>
    </row>
    <row r="28" spans="1:5" ht="15" customHeight="1">
      <c r="A28" s="389">
        <v>2010399</v>
      </c>
      <c r="B28" s="390" t="s">
        <v>110</v>
      </c>
      <c r="C28" s="393">
        <v>783</v>
      </c>
      <c r="D28" s="393">
        <v>921</v>
      </c>
      <c r="E28" s="392">
        <f t="shared" ref="E28:E74" si="1">IF(ISERROR(D28/C28-1),"",D28/C28-1)</f>
        <v>0.17624521072796928</v>
      </c>
    </row>
    <row r="29" spans="1:5" ht="15" customHeight="1">
      <c r="A29" s="389">
        <v>20104</v>
      </c>
      <c r="B29" s="390" t="s">
        <v>111</v>
      </c>
      <c r="C29" s="391">
        <f>SUM(C30:C31)</f>
        <v>852</v>
      </c>
      <c r="D29" s="391">
        <f>SUM(D30:D31)</f>
        <v>964</v>
      </c>
      <c r="E29" s="392">
        <f t="shared" si="1"/>
        <v>0.13145539906103276</v>
      </c>
    </row>
    <row r="30" spans="1:5" ht="15" customHeight="1">
      <c r="A30" s="389">
        <v>2010401</v>
      </c>
      <c r="B30" s="390" t="s">
        <v>95</v>
      </c>
      <c r="C30" s="391">
        <v>435</v>
      </c>
      <c r="D30" s="391">
        <v>482</v>
      </c>
      <c r="E30" s="392">
        <f t="shared" si="1"/>
        <v>0.10804597701149432</v>
      </c>
    </row>
    <row r="31" spans="1:5" ht="15" customHeight="1">
      <c r="A31" s="389">
        <v>2010499</v>
      </c>
      <c r="B31" s="390" t="s">
        <v>112</v>
      </c>
      <c r="C31" s="391">
        <v>417</v>
      </c>
      <c r="D31" s="391">
        <v>482</v>
      </c>
      <c r="E31" s="392">
        <f t="shared" si="1"/>
        <v>0.15587529976019177</v>
      </c>
    </row>
    <row r="32" spans="1:5" ht="15" customHeight="1">
      <c r="A32" s="389">
        <v>20105</v>
      </c>
      <c r="B32" s="390" t="s">
        <v>113</v>
      </c>
      <c r="C32" s="391">
        <f>SUM(C33:C37)</f>
        <v>274</v>
      </c>
      <c r="D32" s="391">
        <f>SUM(D33:D37)</f>
        <v>229</v>
      </c>
      <c r="E32" s="392">
        <f t="shared" si="1"/>
        <v>-0.16423357664233573</v>
      </c>
    </row>
    <row r="33" spans="1:5" ht="15" customHeight="1">
      <c r="A33" s="389">
        <v>2010501</v>
      </c>
      <c r="B33" s="390" t="s">
        <v>95</v>
      </c>
      <c r="C33" s="393">
        <v>228</v>
      </c>
      <c r="D33" s="393">
        <v>205</v>
      </c>
      <c r="E33" s="392">
        <f t="shared" si="1"/>
        <v>-0.10087719298245612</v>
      </c>
    </row>
    <row r="34" spans="1:5" ht="15" customHeight="1">
      <c r="A34" s="389">
        <v>2010505</v>
      </c>
      <c r="B34" s="394" t="s">
        <v>114</v>
      </c>
      <c r="C34" s="393"/>
      <c r="D34" s="393"/>
      <c r="E34" s="392" t="str">
        <f t="shared" si="1"/>
        <v/>
      </c>
    </row>
    <row r="35" spans="1:5" ht="15" customHeight="1">
      <c r="A35" s="389">
        <v>2010507</v>
      </c>
      <c r="B35" s="394" t="s">
        <v>115</v>
      </c>
      <c r="C35" s="393">
        <v>46</v>
      </c>
      <c r="D35" s="393">
        <v>10</v>
      </c>
      <c r="E35" s="392">
        <f t="shared" si="1"/>
        <v>-0.78260869565217395</v>
      </c>
    </row>
    <row r="36" spans="1:5" ht="15" customHeight="1">
      <c r="A36" s="389">
        <v>2010508</v>
      </c>
      <c r="B36" s="390" t="s">
        <v>116</v>
      </c>
      <c r="C36" s="393"/>
      <c r="D36" s="393">
        <v>6</v>
      </c>
      <c r="E36" s="392" t="str">
        <f t="shared" si="1"/>
        <v/>
      </c>
    </row>
    <row r="37" spans="1:5" ht="15" customHeight="1">
      <c r="A37" s="389">
        <v>2010599</v>
      </c>
      <c r="B37" s="390" t="s">
        <v>117</v>
      </c>
      <c r="C37" s="393"/>
      <c r="D37" s="393">
        <v>8</v>
      </c>
      <c r="E37" s="392" t="str">
        <f t="shared" si="1"/>
        <v/>
      </c>
    </row>
    <row r="38" spans="1:5" ht="15" customHeight="1">
      <c r="A38" s="389">
        <v>20106</v>
      </c>
      <c r="B38" s="390" t="s">
        <v>118</v>
      </c>
      <c r="C38" s="391">
        <f>SUM(C39:C41)</f>
        <v>627</v>
      </c>
      <c r="D38" s="391">
        <f>SUM(D39:D41)</f>
        <v>671</v>
      </c>
      <c r="E38" s="392">
        <f t="shared" si="1"/>
        <v>7.0175438596491224E-2</v>
      </c>
    </row>
    <row r="39" spans="1:5" ht="15" customHeight="1">
      <c r="A39" s="389">
        <v>2010601</v>
      </c>
      <c r="B39" s="390" t="s">
        <v>95</v>
      </c>
      <c r="C39" s="393">
        <v>509</v>
      </c>
      <c r="D39" s="393">
        <v>515</v>
      </c>
      <c r="E39" s="392">
        <f t="shared" si="1"/>
        <v>1.1787819253438192E-2</v>
      </c>
    </row>
    <row r="40" spans="1:5" ht="15" customHeight="1">
      <c r="A40" s="389">
        <v>2010607</v>
      </c>
      <c r="B40" s="390" t="s">
        <v>119</v>
      </c>
      <c r="C40" s="393"/>
      <c r="D40" s="393"/>
      <c r="E40" s="392" t="str">
        <f t="shared" si="1"/>
        <v/>
      </c>
    </row>
    <row r="41" spans="1:5" ht="15" customHeight="1">
      <c r="A41" s="389">
        <v>2010699</v>
      </c>
      <c r="B41" s="390" t="s">
        <v>120</v>
      </c>
      <c r="C41" s="393">
        <v>118</v>
      </c>
      <c r="D41" s="393">
        <v>156</v>
      </c>
      <c r="E41" s="392">
        <f t="shared" si="1"/>
        <v>0.32203389830508478</v>
      </c>
    </row>
    <row r="42" spans="1:5" ht="15" customHeight="1">
      <c r="A42" s="389">
        <v>20107</v>
      </c>
      <c r="B42" s="390" t="s">
        <v>121</v>
      </c>
      <c r="C42" s="393">
        <f>SUM(C43:C44)</f>
        <v>0</v>
      </c>
      <c r="D42" s="393">
        <f>SUM(D43:D44)</f>
        <v>93</v>
      </c>
      <c r="E42" s="392" t="str">
        <f t="shared" si="1"/>
        <v/>
      </c>
    </row>
    <row r="43" spans="1:5" ht="15" customHeight="1">
      <c r="A43" s="394">
        <v>2010701</v>
      </c>
      <c r="B43" s="394" t="s">
        <v>122</v>
      </c>
      <c r="C43" s="393"/>
      <c r="D43" s="393">
        <v>44</v>
      </c>
      <c r="E43" s="392" t="str">
        <f t="shared" si="1"/>
        <v/>
      </c>
    </row>
    <row r="44" spans="1:5" ht="15" customHeight="1">
      <c r="A44" s="394">
        <v>2010799</v>
      </c>
      <c r="B44" s="394" t="s">
        <v>123</v>
      </c>
      <c r="C44" s="393"/>
      <c r="D44" s="393">
        <v>49</v>
      </c>
      <c r="E44" s="392" t="str">
        <f t="shared" si="1"/>
        <v/>
      </c>
    </row>
    <row r="45" spans="1:5" ht="15" customHeight="1">
      <c r="A45" s="389">
        <v>20108</v>
      </c>
      <c r="B45" s="390" t="s">
        <v>124</v>
      </c>
      <c r="C45" s="391">
        <f>SUM(C46:C49)</f>
        <v>0</v>
      </c>
      <c r="D45" s="391">
        <f>SUM(D46:D49)</f>
        <v>40</v>
      </c>
      <c r="E45" s="392" t="str">
        <f t="shared" si="1"/>
        <v/>
      </c>
    </row>
    <row r="46" spans="1:5" ht="15" customHeight="1">
      <c r="A46" s="389">
        <v>2010801</v>
      </c>
      <c r="B46" s="390" t="s">
        <v>95</v>
      </c>
      <c r="C46" s="393"/>
      <c r="D46" s="393"/>
      <c r="E46" s="392" t="str">
        <f t="shared" si="1"/>
        <v/>
      </c>
    </row>
    <row r="47" spans="1:5" ht="15" customHeight="1">
      <c r="A47" s="389">
        <v>2010804</v>
      </c>
      <c r="B47" s="390" t="s">
        <v>125</v>
      </c>
      <c r="C47" s="393"/>
      <c r="D47" s="393"/>
      <c r="E47" s="392" t="str">
        <f t="shared" si="1"/>
        <v/>
      </c>
    </row>
    <row r="48" spans="1:5" ht="15" customHeight="1">
      <c r="A48" s="394">
        <v>2010850</v>
      </c>
      <c r="B48" s="394" t="s">
        <v>126</v>
      </c>
      <c r="C48" s="393"/>
      <c r="D48" s="393"/>
      <c r="E48" s="392" t="str">
        <f t="shared" si="1"/>
        <v/>
      </c>
    </row>
    <row r="49" spans="1:5" ht="15" customHeight="1">
      <c r="A49" s="389">
        <v>2010899</v>
      </c>
      <c r="B49" s="390" t="s">
        <v>127</v>
      </c>
      <c r="C49" s="393"/>
      <c r="D49" s="393">
        <v>40</v>
      </c>
      <c r="E49" s="392" t="str">
        <f t="shared" si="1"/>
        <v/>
      </c>
    </row>
    <row r="50" spans="1:5" ht="15" customHeight="1">
      <c r="A50" s="389">
        <v>20111</v>
      </c>
      <c r="B50" s="390" t="s">
        <v>128</v>
      </c>
      <c r="C50" s="391">
        <f>SUM(C51:C54)</f>
        <v>1403</v>
      </c>
      <c r="D50" s="391">
        <f>SUM(D51:D54)</f>
        <v>1796</v>
      </c>
      <c r="E50" s="392">
        <f t="shared" si="1"/>
        <v>0.28011404133998585</v>
      </c>
    </row>
    <row r="51" spans="1:5" ht="15" customHeight="1">
      <c r="A51" s="389">
        <v>2011101</v>
      </c>
      <c r="B51" s="390" t="s">
        <v>95</v>
      </c>
      <c r="C51" s="393">
        <v>1357</v>
      </c>
      <c r="D51" s="393">
        <v>1691</v>
      </c>
      <c r="E51" s="392">
        <f t="shared" si="1"/>
        <v>0.24613117170228449</v>
      </c>
    </row>
    <row r="52" spans="1:5" ht="15" customHeight="1">
      <c r="A52" s="389">
        <v>2011104</v>
      </c>
      <c r="B52" s="390" t="s">
        <v>129</v>
      </c>
      <c r="C52" s="393"/>
      <c r="D52" s="393"/>
      <c r="E52" s="392" t="str">
        <f t="shared" si="1"/>
        <v/>
      </c>
    </row>
    <row r="53" spans="1:5" ht="15" customHeight="1">
      <c r="A53" s="389">
        <v>2011102</v>
      </c>
      <c r="B53" s="394" t="s">
        <v>130</v>
      </c>
      <c r="C53" s="362"/>
      <c r="D53" s="362"/>
      <c r="E53" s="392" t="str">
        <f t="shared" si="1"/>
        <v/>
      </c>
    </row>
    <row r="54" spans="1:5" ht="15" customHeight="1">
      <c r="A54" s="389">
        <v>2011199</v>
      </c>
      <c r="B54" s="390" t="s">
        <v>131</v>
      </c>
      <c r="C54" s="393">
        <v>46</v>
      </c>
      <c r="D54" s="393">
        <v>105</v>
      </c>
      <c r="E54" s="392">
        <f t="shared" si="1"/>
        <v>1.2826086956521738</v>
      </c>
    </row>
    <row r="55" spans="1:5" ht="15" customHeight="1">
      <c r="A55" s="389">
        <v>20113</v>
      </c>
      <c r="B55" s="390" t="s">
        <v>132</v>
      </c>
      <c r="C55" s="391">
        <f>SUM(C56:C57)</f>
        <v>456</v>
      </c>
      <c r="D55" s="391">
        <f>SUM(D56:D57)</f>
        <v>15</v>
      </c>
      <c r="E55" s="392">
        <f t="shared" si="1"/>
        <v>-0.96710526315789469</v>
      </c>
    </row>
    <row r="56" spans="1:5" ht="15" customHeight="1">
      <c r="A56" s="389">
        <v>2011308</v>
      </c>
      <c r="B56" s="390" t="s">
        <v>133</v>
      </c>
      <c r="C56" s="393">
        <v>8</v>
      </c>
      <c r="D56" s="393">
        <v>2</v>
      </c>
      <c r="E56" s="392">
        <f t="shared" si="1"/>
        <v>-0.75</v>
      </c>
    </row>
    <row r="57" spans="1:5" ht="15" customHeight="1">
      <c r="A57" s="389">
        <v>2011399</v>
      </c>
      <c r="B57" s="390" t="s">
        <v>134</v>
      </c>
      <c r="C57" s="393">
        <v>448</v>
      </c>
      <c r="D57" s="393">
        <v>13</v>
      </c>
      <c r="E57" s="392">
        <f t="shared" si="1"/>
        <v>-0.9709821428571429</v>
      </c>
    </row>
    <row r="58" spans="1:5" ht="15" customHeight="1">
      <c r="A58" s="389">
        <v>20123</v>
      </c>
      <c r="B58" s="390" t="s">
        <v>135</v>
      </c>
      <c r="C58" s="391">
        <f>SUM(C59:C60)</f>
        <v>1</v>
      </c>
      <c r="D58" s="391">
        <f>SUM(D59:D60)</f>
        <v>14</v>
      </c>
      <c r="E58" s="392">
        <f t="shared" si="1"/>
        <v>13</v>
      </c>
    </row>
    <row r="59" spans="1:5" ht="15" customHeight="1">
      <c r="A59" s="389">
        <v>2012304</v>
      </c>
      <c r="B59" s="390" t="s">
        <v>136</v>
      </c>
      <c r="C59" s="393">
        <v>1</v>
      </c>
      <c r="D59" s="393">
        <v>14</v>
      </c>
      <c r="E59" s="392">
        <f t="shared" si="1"/>
        <v>13</v>
      </c>
    </row>
    <row r="60" spans="1:5" ht="15" customHeight="1">
      <c r="A60" s="389">
        <v>2012399</v>
      </c>
      <c r="B60" s="390" t="s">
        <v>137</v>
      </c>
      <c r="C60" s="391"/>
      <c r="D60" s="391"/>
      <c r="E60" s="392" t="str">
        <f t="shared" si="1"/>
        <v/>
      </c>
    </row>
    <row r="61" spans="1:5" ht="15" customHeight="1">
      <c r="A61" s="389">
        <v>20126</v>
      </c>
      <c r="B61" s="390" t="s">
        <v>138</v>
      </c>
      <c r="C61" s="391">
        <f>SUM(C62:C63)</f>
        <v>0</v>
      </c>
      <c r="D61" s="391">
        <f>SUM(D62:D63)</f>
        <v>0</v>
      </c>
      <c r="E61" s="392" t="str">
        <f t="shared" si="1"/>
        <v/>
      </c>
    </row>
    <row r="62" spans="1:5" ht="15" customHeight="1">
      <c r="A62" s="389">
        <v>2012601</v>
      </c>
      <c r="B62" s="390" t="s">
        <v>95</v>
      </c>
      <c r="C62" s="391"/>
      <c r="D62" s="391"/>
      <c r="E62" s="392" t="str">
        <f t="shared" si="1"/>
        <v/>
      </c>
    </row>
    <row r="63" spans="1:5" ht="15" customHeight="1">
      <c r="A63" s="389">
        <v>2012604</v>
      </c>
      <c r="B63" s="390" t="s">
        <v>139</v>
      </c>
      <c r="C63" s="391"/>
      <c r="D63" s="391"/>
      <c r="E63" s="392" t="str">
        <f t="shared" si="1"/>
        <v/>
      </c>
    </row>
    <row r="64" spans="1:5" ht="15" customHeight="1">
      <c r="A64" s="389">
        <v>20128</v>
      </c>
      <c r="B64" s="390" t="s">
        <v>140</v>
      </c>
      <c r="C64" s="391">
        <f>SUM(C65:C66)</f>
        <v>79</v>
      </c>
      <c r="D64" s="391">
        <f>SUM(D65:D66)</f>
        <v>83</v>
      </c>
      <c r="E64" s="392">
        <f t="shared" si="1"/>
        <v>5.0632911392405111E-2</v>
      </c>
    </row>
    <row r="65" spans="1:5" ht="15" customHeight="1">
      <c r="A65" s="389">
        <v>2012801</v>
      </c>
      <c r="B65" s="390" t="s">
        <v>95</v>
      </c>
      <c r="C65" s="393">
        <v>79</v>
      </c>
      <c r="D65" s="393">
        <v>83</v>
      </c>
      <c r="E65" s="392">
        <f t="shared" si="1"/>
        <v>5.0632911392405111E-2</v>
      </c>
    </row>
    <row r="66" spans="1:5" ht="15" customHeight="1">
      <c r="A66" s="389">
        <v>2012899</v>
      </c>
      <c r="B66" s="390" t="s">
        <v>141</v>
      </c>
      <c r="C66" s="393"/>
      <c r="D66" s="393"/>
      <c r="E66" s="392" t="str">
        <f t="shared" si="1"/>
        <v/>
      </c>
    </row>
    <row r="67" spans="1:5" ht="15" customHeight="1">
      <c r="A67" s="389">
        <v>20129</v>
      </c>
      <c r="B67" s="390" t="s">
        <v>142</v>
      </c>
      <c r="C67" s="391">
        <f>SUM(C68:C71)</f>
        <v>491</v>
      </c>
      <c r="D67" s="391">
        <f>SUM(D68:D71)</f>
        <v>526</v>
      </c>
      <c r="E67" s="392">
        <f t="shared" si="1"/>
        <v>7.1283095723014167E-2</v>
      </c>
    </row>
    <row r="68" spans="1:5" ht="15" customHeight="1">
      <c r="A68" s="389">
        <v>2012901</v>
      </c>
      <c r="B68" s="390" t="s">
        <v>95</v>
      </c>
      <c r="C68" s="393">
        <v>433</v>
      </c>
      <c r="D68" s="393">
        <v>457</v>
      </c>
      <c r="E68" s="392">
        <f t="shared" si="1"/>
        <v>5.5427251732101723E-2</v>
      </c>
    </row>
    <row r="69" spans="1:5" ht="15" customHeight="1">
      <c r="A69" s="389">
        <v>2012902</v>
      </c>
      <c r="B69" s="390" t="s">
        <v>96</v>
      </c>
      <c r="C69" s="393">
        <v>13</v>
      </c>
      <c r="D69" s="393">
        <v>11</v>
      </c>
      <c r="E69" s="392">
        <f t="shared" si="1"/>
        <v>-0.15384615384615385</v>
      </c>
    </row>
    <row r="70" spans="1:5" ht="15" customHeight="1">
      <c r="A70" s="389">
        <v>2012906</v>
      </c>
      <c r="B70" s="395" t="s">
        <v>143</v>
      </c>
      <c r="C70" s="393">
        <v>10</v>
      </c>
      <c r="D70" s="393">
        <v>15</v>
      </c>
      <c r="E70" s="392">
        <f t="shared" si="1"/>
        <v>0.5</v>
      </c>
    </row>
    <row r="71" spans="1:5" ht="15" customHeight="1">
      <c r="A71" s="389">
        <v>2012999</v>
      </c>
      <c r="B71" s="390" t="s">
        <v>144</v>
      </c>
      <c r="C71" s="393">
        <v>35</v>
      </c>
      <c r="D71" s="393">
        <v>43</v>
      </c>
      <c r="E71" s="392">
        <f t="shared" si="1"/>
        <v>0.22857142857142865</v>
      </c>
    </row>
    <row r="72" spans="1:5" ht="15" customHeight="1">
      <c r="A72" s="389">
        <v>20131</v>
      </c>
      <c r="B72" s="390" t="s">
        <v>145</v>
      </c>
      <c r="C72" s="391">
        <f>SUM(C73:C76)</f>
        <v>796</v>
      </c>
      <c r="D72" s="391">
        <f>SUM(D73:D76)</f>
        <v>1527</v>
      </c>
      <c r="E72" s="392">
        <f t="shared" si="1"/>
        <v>0.91834170854271346</v>
      </c>
    </row>
    <row r="73" spans="1:5" ht="15" customHeight="1">
      <c r="A73" s="389">
        <v>2013101</v>
      </c>
      <c r="B73" s="390" t="s">
        <v>95</v>
      </c>
      <c r="C73" s="393">
        <v>583</v>
      </c>
      <c r="D73" s="393">
        <v>705</v>
      </c>
      <c r="E73" s="392">
        <f t="shared" si="1"/>
        <v>0.20926243567753011</v>
      </c>
    </row>
    <row r="74" spans="1:5" ht="15" customHeight="1">
      <c r="A74" s="389">
        <v>2013105</v>
      </c>
      <c r="B74" s="394" t="s">
        <v>146</v>
      </c>
      <c r="C74" s="393">
        <v>1</v>
      </c>
      <c r="D74" s="393"/>
      <c r="E74" s="392">
        <f t="shared" si="1"/>
        <v>-1</v>
      </c>
    </row>
    <row r="75" spans="1:5" ht="15" customHeight="1">
      <c r="A75" s="389">
        <v>2013150</v>
      </c>
      <c r="B75" s="390" t="s">
        <v>147</v>
      </c>
      <c r="C75" s="393"/>
      <c r="D75" s="393">
        <v>708</v>
      </c>
      <c r="E75" s="392"/>
    </row>
    <row r="76" spans="1:5" ht="15" customHeight="1">
      <c r="A76" s="389">
        <v>2013199</v>
      </c>
      <c r="B76" s="390" t="s">
        <v>148</v>
      </c>
      <c r="C76" s="393">
        <v>212</v>
      </c>
      <c r="D76" s="393">
        <v>114</v>
      </c>
      <c r="E76" s="392">
        <f t="shared" ref="E76:E89" si="2">IF(ISERROR(D76/C76-1),"",D76/C76-1)</f>
        <v>-0.46226415094339623</v>
      </c>
    </row>
    <row r="77" spans="1:5" ht="15" customHeight="1">
      <c r="A77" s="389">
        <v>20132</v>
      </c>
      <c r="B77" s="390" t="s">
        <v>149</v>
      </c>
      <c r="C77" s="391">
        <f>SUM(C78:C81)</f>
        <v>412</v>
      </c>
      <c r="D77" s="391">
        <f>SUM(D78:D81)</f>
        <v>559</v>
      </c>
      <c r="E77" s="392">
        <f t="shared" si="2"/>
        <v>0.35679611650485432</v>
      </c>
    </row>
    <row r="78" spans="1:5" ht="15" customHeight="1">
      <c r="A78" s="389">
        <v>2013201</v>
      </c>
      <c r="B78" s="390" t="s">
        <v>95</v>
      </c>
      <c r="C78" s="393">
        <v>334</v>
      </c>
      <c r="D78" s="393">
        <v>394</v>
      </c>
      <c r="E78" s="392">
        <f t="shared" si="2"/>
        <v>0.17964071856287434</v>
      </c>
    </row>
    <row r="79" spans="1:5" ht="15" customHeight="1">
      <c r="A79" s="389">
        <v>2013202</v>
      </c>
      <c r="B79" s="390" t="s">
        <v>96</v>
      </c>
      <c r="C79" s="362"/>
      <c r="D79" s="362"/>
      <c r="E79" s="392" t="str">
        <f t="shared" si="2"/>
        <v/>
      </c>
    </row>
    <row r="80" spans="1:5" ht="15" customHeight="1">
      <c r="A80" s="389">
        <v>2013204</v>
      </c>
      <c r="B80" s="395" t="s">
        <v>150</v>
      </c>
      <c r="C80" s="362">
        <v>9</v>
      </c>
      <c r="D80" s="362">
        <v>2</v>
      </c>
      <c r="E80" s="392">
        <f t="shared" si="2"/>
        <v>-0.77777777777777779</v>
      </c>
    </row>
    <row r="81" spans="1:5" ht="15" customHeight="1">
      <c r="A81" s="389">
        <v>2013299</v>
      </c>
      <c r="B81" s="390" t="s">
        <v>151</v>
      </c>
      <c r="C81" s="393">
        <v>69</v>
      </c>
      <c r="D81" s="393">
        <v>163</v>
      </c>
      <c r="E81" s="392">
        <f t="shared" si="2"/>
        <v>1.36231884057971</v>
      </c>
    </row>
    <row r="82" spans="1:5" ht="15" customHeight="1">
      <c r="A82" s="389">
        <v>20133</v>
      </c>
      <c r="B82" s="390" t="s">
        <v>152</v>
      </c>
      <c r="C82" s="391">
        <f>SUM(C83:C86)</f>
        <v>262</v>
      </c>
      <c r="D82" s="391">
        <f>SUM(D83:D86)</f>
        <v>289</v>
      </c>
      <c r="E82" s="392">
        <f t="shared" si="2"/>
        <v>0.10305343511450382</v>
      </c>
    </row>
    <row r="83" spans="1:5" ht="15" customHeight="1">
      <c r="A83" s="389">
        <v>2013301</v>
      </c>
      <c r="B83" s="390" t="s">
        <v>95</v>
      </c>
      <c r="C83" s="393">
        <v>232</v>
      </c>
      <c r="D83" s="393">
        <v>246</v>
      </c>
      <c r="E83" s="392">
        <f t="shared" si="2"/>
        <v>6.0344827586206851E-2</v>
      </c>
    </row>
    <row r="84" spans="1:5" ht="15" customHeight="1">
      <c r="A84" s="389">
        <v>2013302</v>
      </c>
      <c r="B84" s="390" t="s">
        <v>96</v>
      </c>
      <c r="C84" s="391"/>
      <c r="D84" s="391"/>
      <c r="E84" s="392" t="str">
        <f t="shared" si="2"/>
        <v/>
      </c>
    </row>
    <row r="85" spans="1:5" ht="15" customHeight="1">
      <c r="A85" s="389">
        <v>2013304</v>
      </c>
      <c r="B85" s="390" t="s">
        <v>153</v>
      </c>
      <c r="C85" s="393">
        <v>9</v>
      </c>
      <c r="D85" s="393">
        <v>32</v>
      </c>
      <c r="E85" s="392">
        <f t="shared" si="2"/>
        <v>2.5555555555555554</v>
      </c>
    </row>
    <row r="86" spans="1:5" ht="15" customHeight="1">
      <c r="A86" s="389">
        <v>2013399</v>
      </c>
      <c r="B86" s="390" t="s">
        <v>154</v>
      </c>
      <c r="C86" s="393">
        <v>21</v>
      </c>
      <c r="D86" s="393">
        <v>11</v>
      </c>
      <c r="E86" s="392">
        <f t="shared" si="2"/>
        <v>-0.47619047619047616</v>
      </c>
    </row>
    <row r="87" spans="1:5" ht="15" customHeight="1">
      <c r="A87" s="389">
        <v>20134</v>
      </c>
      <c r="B87" s="390" t="s">
        <v>155</v>
      </c>
      <c r="C87" s="391">
        <f>SUM(C88:C91)</f>
        <v>179</v>
      </c>
      <c r="D87" s="391">
        <f>SUM(D88:D91)</f>
        <v>211</v>
      </c>
      <c r="E87" s="392">
        <f t="shared" si="2"/>
        <v>0.17877094972067042</v>
      </c>
    </row>
    <row r="88" spans="1:5" ht="15" customHeight="1">
      <c r="A88" s="389">
        <v>2013401</v>
      </c>
      <c r="B88" s="390" t="s">
        <v>95</v>
      </c>
      <c r="C88" s="393">
        <v>158</v>
      </c>
      <c r="D88" s="393">
        <v>167</v>
      </c>
      <c r="E88" s="392">
        <f t="shared" si="2"/>
        <v>5.6962025316455778E-2</v>
      </c>
    </row>
    <row r="89" spans="1:5" ht="15" customHeight="1">
      <c r="A89" s="389">
        <v>2013404</v>
      </c>
      <c r="B89" s="390" t="s">
        <v>156</v>
      </c>
      <c r="C89" s="393">
        <v>16</v>
      </c>
      <c r="D89" s="393">
        <v>12</v>
      </c>
      <c r="E89" s="392">
        <f t="shared" si="2"/>
        <v>-0.25</v>
      </c>
    </row>
    <row r="90" spans="1:5" ht="15" customHeight="1">
      <c r="A90" s="389">
        <v>2013405</v>
      </c>
      <c r="B90" s="390" t="s">
        <v>157</v>
      </c>
      <c r="C90" s="391"/>
      <c r="D90" s="391">
        <v>1</v>
      </c>
      <c r="E90" s="392"/>
    </row>
    <row r="91" spans="1:5" ht="15" customHeight="1">
      <c r="A91" s="389">
        <v>2013499</v>
      </c>
      <c r="B91" s="390" t="s">
        <v>158</v>
      </c>
      <c r="C91" s="391">
        <v>5</v>
      </c>
      <c r="D91" s="391">
        <v>31</v>
      </c>
      <c r="E91" s="392">
        <f t="shared" ref="E91:E103" si="3">IF(ISERROR(D91/C91-1),"",D91/C91-1)</f>
        <v>5.2</v>
      </c>
    </row>
    <row r="92" spans="1:5" ht="15" customHeight="1">
      <c r="A92" s="389">
        <v>20136</v>
      </c>
      <c r="B92" s="390" t="s">
        <v>159</v>
      </c>
      <c r="C92" s="396">
        <f>SUM(C93:C95)</f>
        <v>419</v>
      </c>
      <c r="D92" s="396">
        <f>SUM(D93:D95)</f>
        <v>453</v>
      </c>
      <c r="E92" s="392">
        <f t="shared" si="3"/>
        <v>8.1145584725536901E-2</v>
      </c>
    </row>
    <row r="93" spans="1:5" ht="15" customHeight="1">
      <c r="A93" s="389">
        <v>2013601</v>
      </c>
      <c r="B93" s="390" t="s">
        <v>95</v>
      </c>
      <c r="C93" s="393">
        <v>388</v>
      </c>
      <c r="D93" s="393">
        <v>421</v>
      </c>
      <c r="E93" s="392">
        <f t="shared" si="3"/>
        <v>8.5051546391752497E-2</v>
      </c>
    </row>
    <row r="94" spans="1:5" ht="15" customHeight="1">
      <c r="A94" s="389">
        <v>2013601</v>
      </c>
      <c r="B94" s="390" t="s">
        <v>96</v>
      </c>
      <c r="C94" s="396"/>
      <c r="D94" s="396"/>
      <c r="E94" s="392" t="str">
        <f t="shared" si="3"/>
        <v/>
      </c>
    </row>
    <row r="95" spans="1:5" ht="15" customHeight="1">
      <c r="A95" s="389">
        <v>2013699</v>
      </c>
      <c r="B95" s="390" t="s">
        <v>160</v>
      </c>
      <c r="C95" s="393">
        <v>31</v>
      </c>
      <c r="D95" s="393">
        <v>32</v>
      </c>
      <c r="E95" s="392">
        <f t="shared" si="3"/>
        <v>3.2258064516129004E-2</v>
      </c>
    </row>
    <row r="96" spans="1:5" ht="15" customHeight="1">
      <c r="A96" s="389">
        <v>20138</v>
      </c>
      <c r="B96" s="390" t="s">
        <v>161</v>
      </c>
      <c r="C96" s="396">
        <f>SUM(C97:C102)</f>
        <v>1019</v>
      </c>
      <c r="D96" s="396">
        <f>SUM(D97:D102)</f>
        <v>1013</v>
      </c>
      <c r="E96" s="392">
        <f t="shared" si="3"/>
        <v>-5.8881256133463955E-3</v>
      </c>
    </row>
    <row r="97" spans="1:5" ht="15" customHeight="1">
      <c r="A97" s="389">
        <v>2013801</v>
      </c>
      <c r="B97" s="390" t="s">
        <v>95</v>
      </c>
      <c r="C97" s="393">
        <v>957</v>
      </c>
      <c r="D97" s="393">
        <v>954</v>
      </c>
      <c r="E97" s="392">
        <f t="shared" si="3"/>
        <v>-3.1347962382445305E-3</v>
      </c>
    </row>
    <row r="98" spans="1:5" ht="15" customHeight="1">
      <c r="A98" s="389">
        <v>2013804</v>
      </c>
      <c r="B98" s="397" t="s">
        <v>162</v>
      </c>
      <c r="C98" s="398"/>
      <c r="D98" s="398"/>
      <c r="E98" s="392" t="str">
        <f t="shared" si="3"/>
        <v/>
      </c>
    </row>
    <row r="99" spans="1:5" ht="15" customHeight="1">
      <c r="A99" s="389">
        <v>2013805</v>
      </c>
      <c r="B99" s="397" t="s">
        <v>163</v>
      </c>
      <c r="C99" s="393"/>
      <c r="D99" s="393"/>
      <c r="E99" s="392" t="str">
        <f t="shared" si="3"/>
        <v/>
      </c>
    </row>
    <row r="100" spans="1:5" ht="15" customHeight="1">
      <c r="A100" s="389">
        <v>2013816</v>
      </c>
      <c r="B100" s="397" t="s">
        <v>164</v>
      </c>
      <c r="C100" s="393"/>
      <c r="D100" s="393">
        <v>15</v>
      </c>
      <c r="E100" s="392" t="str">
        <f t="shared" si="3"/>
        <v/>
      </c>
    </row>
    <row r="101" spans="1:5" ht="15" customHeight="1">
      <c r="A101" s="389">
        <v>2013850</v>
      </c>
      <c r="B101" s="397" t="s">
        <v>165</v>
      </c>
      <c r="C101" s="398"/>
      <c r="D101" s="398"/>
      <c r="E101" s="392" t="str">
        <f t="shared" si="3"/>
        <v/>
      </c>
    </row>
    <row r="102" spans="1:5" ht="15" customHeight="1">
      <c r="A102" s="389">
        <v>2013899</v>
      </c>
      <c r="B102" s="397" t="s">
        <v>166</v>
      </c>
      <c r="C102" s="393">
        <v>62</v>
      </c>
      <c r="D102" s="393">
        <v>44</v>
      </c>
      <c r="E102" s="392">
        <f t="shared" si="3"/>
        <v>-0.29032258064516125</v>
      </c>
    </row>
    <row r="103" spans="1:5" ht="15" customHeight="1">
      <c r="A103" s="389">
        <v>20139</v>
      </c>
      <c r="B103" s="395" t="s">
        <v>167</v>
      </c>
      <c r="C103" s="393">
        <f>SUM(C104:C109)</f>
        <v>40</v>
      </c>
      <c r="D103" s="393">
        <f>SUM(D104:D109)</f>
        <v>3325</v>
      </c>
      <c r="E103" s="392">
        <f t="shared" si="3"/>
        <v>82.125</v>
      </c>
    </row>
    <row r="104" spans="1:5" ht="15" customHeight="1">
      <c r="A104" s="389">
        <v>2013901</v>
      </c>
      <c r="B104" s="395" t="s">
        <v>168</v>
      </c>
      <c r="C104" s="393">
        <v>40</v>
      </c>
      <c r="D104" s="393">
        <v>109</v>
      </c>
      <c r="E104" s="392">
        <f t="shared" ref="E104:E111" si="4">IF(ISERROR(D104/C104-1),"",D104/C104-1)</f>
        <v>1.7250000000000001</v>
      </c>
    </row>
    <row r="105" spans="1:5" ht="15" customHeight="1">
      <c r="A105" s="389">
        <v>2013902</v>
      </c>
      <c r="B105" s="395" t="s">
        <v>169</v>
      </c>
      <c r="C105" s="393"/>
      <c r="D105" s="393">
        <v>604</v>
      </c>
      <c r="E105" s="392" t="str">
        <f t="shared" si="4"/>
        <v/>
      </c>
    </row>
    <row r="106" spans="1:5" ht="15" customHeight="1">
      <c r="A106" s="389">
        <v>2013903</v>
      </c>
      <c r="B106" s="395" t="s">
        <v>170</v>
      </c>
      <c r="C106" s="393"/>
      <c r="D106" s="393"/>
      <c r="E106" s="392" t="str">
        <f t="shared" si="4"/>
        <v/>
      </c>
    </row>
    <row r="107" spans="1:5" ht="15" customHeight="1">
      <c r="A107" s="389">
        <v>2013904</v>
      </c>
      <c r="B107" s="395" t="s">
        <v>171</v>
      </c>
      <c r="C107" s="393"/>
      <c r="D107" s="393">
        <v>2557</v>
      </c>
      <c r="E107" s="392" t="str">
        <f t="shared" si="4"/>
        <v/>
      </c>
    </row>
    <row r="108" spans="1:5" ht="15" customHeight="1">
      <c r="A108" s="389">
        <v>2013950</v>
      </c>
      <c r="B108" s="395" t="s">
        <v>172</v>
      </c>
      <c r="C108" s="393"/>
      <c r="D108" s="393">
        <v>54</v>
      </c>
      <c r="E108" s="392" t="str">
        <f t="shared" si="4"/>
        <v/>
      </c>
    </row>
    <row r="109" spans="1:5" ht="15" customHeight="1">
      <c r="A109" s="389">
        <v>2013999</v>
      </c>
      <c r="B109" s="390" t="s">
        <v>173</v>
      </c>
      <c r="C109" s="393"/>
      <c r="D109" s="393">
        <v>1</v>
      </c>
      <c r="E109" s="392" t="str">
        <f t="shared" si="4"/>
        <v/>
      </c>
    </row>
    <row r="110" spans="1:5" ht="15" customHeight="1">
      <c r="A110" s="389">
        <v>20140</v>
      </c>
      <c r="B110" s="395" t="s">
        <v>174</v>
      </c>
      <c r="C110" s="393">
        <f>C112+C111</f>
        <v>6</v>
      </c>
      <c r="D110" s="393">
        <f>D112+D111</f>
        <v>104</v>
      </c>
      <c r="E110" s="392">
        <f t="shared" si="4"/>
        <v>16.333333333333332</v>
      </c>
    </row>
    <row r="111" spans="1:5" ht="15" customHeight="1">
      <c r="A111" s="389">
        <v>2014001</v>
      </c>
      <c r="B111" s="395" t="s">
        <v>175</v>
      </c>
      <c r="C111" s="393"/>
      <c r="D111" s="393">
        <v>102</v>
      </c>
      <c r="E111" s="392" t="str">
        <f t="shared" si="4"/>
        <v/>
      </c>
    </row>
    <row r="112" spans="1:5" ht="15" customHeight="1">
      <c r="A112" s="389">
        <v>2014004</v>
      </c>
      <c r="B112" s="395" t="s">
        <v>176</v>
      </c>
      <c r="C112" s="393">
        <v>6</v>
      </c>
      <c r="D112" s="393">
        <v>2</v>
      </c>
      <c r="E112" s="392">
        <f t="shared" ref="E112:E146" si="5">IF(ISERROR(D112/C112-1),"",D112/C112-1)</f>
        <v>-0.66666666666666674</v>
      </c>
    </row>
    <row r="113" spans="1:5" ht="15" customHeight="1">
      <c r="A113" s="389">
        <v>20199</v>
      </c>
      <c r="B113" s="390" t="s">
        <v>177</v>
      </c>
      <c r="C113" s="396">
        <f>SUM(C114)</f>
        <v>0</v>
      </c>
      <c r="D113" s="396">
        <f>SUM(D114)</f>
        <v>0</v>
      </c>
      <c r="E113" s="392" t="str">
        <f t="shared" si="5"/>
        <v/>
      </c>
    </row>
    <row r="114" spans="1:5" ht="15" customHeight="1">
      <c r="A114" s="389">
        <v>2019999</v>
      </c>
      <c r="B114" s="390" t="s">
        <v>178</v>
      </c>
      <c r="C114" s="393"/>
      <c r="D114" s="393"/>
      <c r="E114" s="392" t="str">
        <f t="shared" si="5"/>
        <v/>
      </c>
    </row>
    <row r="115" spans="1:5" ht="15" customHeight="1">
      <c r="A115" s="386">
        <v>203</v>
      </c>
      <c r="B115" s="387" t="s">
        <v>179</v>
      </c>
      <c r="C115" s="399">
        <f>SUM(C116,C122)</f>
        <v>120</v>
      </c>
      <c r="D115" s="399">
        <f>SUM(D116,D122)</f>
        <v>132</v>
      </c>
      <c r="E115" s="385">
        <f t="shared" si="5"/>
        <v>0.10000000000000009</v>
      </c>
    </row>
    <row r="116" spans="1:5" ht="15" customHeight="1">
      <c r="A116" s="389">
        <v>20306</v>
      </c>
      <c r="B116" s="390" t="s">
        <v>180</v>
      </c>
      <c r="C116" s="396">
        <f>SUM(C117:C121)</f>
        <v>119</v>
      </c>
      <c r="D116" s="396">
        <f>SUM(D117:D121)</f>
        <v>132</v>
      </c>
      <c r="E116" s="392">
        <f t="shared" si="5"/>
        <v>0.10924369747899165</v>
      </c>
    </row>
    <row r="117" spans="1:5" ht="15" customHeight="1">
      <c r="A117" s="389">
        <v>2030601</v>
      </c>
      <c r="B117" s="390" t="s">
        <v>181</v>
      </c>
      <c r="C117" s="393">
        <v>90</v>
      </c>
      <c r="D117" s="393">
        <v>90</v>
      </c>
      <c r="E117" s="392">
        <f t="shared" si="5"/>
        <v>0</v>
      </c>
    </row>
    <row r="118" spans="1:5" ht="15" customHeight="1">
      <c r="A118" s="389">
        <v>2030603</v>
      </c>
      <c r="B118" s="390" t="s">
        <v>182</v>
      </c>
      <c r="C118" s="396"/>
      <c r="D118" s="396"/>
      <c r="E118" s="392" t="str">
        <f t="shared" si="5"/>
        <v/>
      </c>
    </row>
    <row r="119" spans="1:5" ht="15" customHeight="1">
      <c r="A119" s="389">
        <v>2030605</v>
      </c>
      <c r="B119" s="390" t="s">
        <v>183</v>
      </c>
      <c r="C119" s="396"/>
      <c r="D119" s="396"/>
      <c r="E119" s="392" t="str">
        <f t="shared" si="5"/>
        <v/>
      </c>
    </row>
    <row r="120" spans="1:5" ht="15" customHeight="1">
      <c r="A120" s="389">
        <v>2030607</v>
      </c>
      <c r="B120" s="390" t="s">
        <v>184</v>
      </c>
      <c r="C120" s="393">
        <v>24</v>
      </c>
      <c r="D120" s="393">
        <v>41</v>
      </c>
      <c r="E120" s="392">
        <f t="shared" si="5"/>
        <v>0.70833333333333326</v>
      </c>
    </row>
    <row r="121" spans="1:5" ht="15" customHeight="1">
      <c r="A121" s="389">
        <v>2030699</v>
      </c>
      <c r="B121" s="394" t="s">
        <v>185</v>
      </c>
      <c r="C121" s="393">
        <v>5</v>
      </c>
      <c r="D121" s="393">
        <v>1</v>
      </c>
      <c r="E121" s="392">
        <f t="shared" si="5"/>
        <v>-0.8</v>
      </c>
    </row>
    <row r="122" spans="1:5" ht="15" customHeight="1">
      <c r="A122" s="389">
        <v>20399</v>
      </c>
      <c r="B122" s="390" t="s">
        <v>186</v>
      </c>
      <c r="C122" s="391">
        <f>C123</f>
        <v>1</v>
      </c>
      <c r="D122" s="391"/>
      <c r="E122" s="392">
        <f t="shared" si="5"/>
        <v>-1</v>
      </c>
    </row>
    <row r="123" spans="1:5" ht="15" customHeight="1">
      <c r="A123" s="389">
        <v>2039999</v>
      </c>
      <c r="B123" s="390" t="s">
        <v>187</v>
      </c>
      <c r="C123" s="391">
        <v>1</v>
      </c>
      <c r="D123" s="391"/>
      <c r="E123" s="392">
        <f t="shared" si="5"/>
        <v>-1</v>
      </c>
    </row>
    <row r="124" spans="1:5" ht="15" customHeight="1">
      <c r="A124" s="386">
        <v>204</v>
      </c>
      <c r="B124" s="387" t="s">
        <v>188</v>
      </c>
      <c r="C124" s="388">
        <f>SUM(C125,C127,C134,C138,C142,C151)</f>
        <v>6621</v>
      </c>
      <c r="D124" s="388">
        <f>SUM(D125,D127,D134,D138,D142,D151)</f>
        <v>8600</v>
      </c>
      <c r="E124" s="385">
        <f t="shared" si="5"/>
        <v>0.29889744751548109</v>
      </c>
    </row>
    <row r="125" spans="1:5" ht="15" customHeight="1">
      <c r="A125" s="389">
        <v>20401</v>
      </c>
      <c r="B125" s="390" t="s">
        <v>189</v>
      </c>
      <c r="C125" s="391"/>
      <c r="D125" s="391">
        <f>SUM(D126)</f>
        <v>0</v>
      </c>
      <c r="E125" s="392" t="str">
        <f t="shared" si="5"/>
        <v/>
      </c>
    </row>
    <row r="126" spans="1:5" ht="15" customHeight="1">
      <c r="A126" s="389">
        <v>2040101</v>
      </c>
      <c r="B126" s="397" t="s">
        <v>190</v>
      </c>
      <c r="C126" s="393"/>
      <c r="D126" s="393"/>
      <c r="E126" s="392" t="str">
        <f t="shared" si="5"/>
        <v/>
      </c>
    </row>
    <row r="127" spans="1:5" ht="15" customHeight="1">
      <c r="A127" s="389">
        <v>20402</v>
      </c>
      <c r="B127" s="390" t="s">
        <v>191</v>
      </c>
      <c r="C127" s="391">
        <f>SUM(C128:C133)</f>
        <v>5858</v>
      </c>
      <c r="D127" s="391">
        <f>SUM(D128:D133)</f>
        <v>7834</v>
      </c>
      <c r="E127" s="392">
        <f t="shared" si="5"/>
        <v>0.33731649026971655</v>
      </c>
    </row>
    <row r="128" spans="1:5" ht="15" customHeight="1">
      <c r="A128" s="389">
        <v>2040201</v>
      </c>
      <c r="B128" s="390" t="s">
        <v>95</v>
      </c>
      <c r="C128" s="393">
        <v>5311</v>
      </c>
      <c r="D128" s="393">
        <v>6886</v>
      </c>
      <c r="E128" s="392">
        <f t="shared" si="5"/>
        <v>0.29655432122010916</v>
      </c>
    </row>
    <row r="129" spans="1:5" ht="15" customHeight="1">
      <c r="A129" s="389">
        <v>2040203</v>
      </c>
      <c r="B129" s="390" t="s">
        <v>97</v>
      </c>
      <c r="C129" s="391"/>
      <c r="D129" s="391"/>
      <c r="E129" s="392" t="str">
        <f t="shared" si="5"/>
        <v/>
      </c>
    </row>
    <row r="130" spans="1:5" ht="15" customHeight="1">
      <c r="A130" s="389">
        <v>2040219</v>
      </c>
      <c r="B130" s="390" t="s">
        <v>119</v>
      </c>
      <c r="C130" s="391"/>
      <c r="D130" s="391"/>
      <c r="E130" s="392" t="str">
        <f t="shared" si="5"/>
        <v/>
      </c>
    </row>
    <row r="131" spans="1:5" ht="15" customHeight="1">
      <c r="A131" s="389">
        <v>2040220</v>
      </c>
      <c r="B131" s="390" t="s">
        <v>192</v>
      </c>
      <c r="C131" s="393">
        <v>133</v>
      </c>
      <c r="D131" s="393">
        <v>312</v>
      </c>
      <c r="E131" s="392">
        <f t="shared" si="5"/>
        <v>1.3458646616541352</v>
      </c>
    </row>
    <row r="132" spans="1:5" ht="15" customHeight="1">
      <c r="A132" s="389">
        <v>2040221</v>
      </c>
      <c r="B132" s="390" t="s">
        <v>193</v>
      </c>
      <c r="C132" s="393">
        <v>3</v>
      </c>
      <c r="D132" s="393">
        <v>4</v>
      </c>
      <c r="E132" s="392">
        <f t="shared" si="5"/>
        <v>0.33333333333333326</v>
      </c>
    </row>
    <row r="133" spans="1:5" ht="15" customHeight="1">
      <c r="A133" s="389">
        <v>2040299</v>
      </c>
      <c r="B133" s="390" t="s">
        <v>194</v>
      </c>
      <c r="C133" s="393">
        <v>411</v>
      </c>
      <c r="D133" s="393">
        <v>632</v>
      </c>
      <c r="E133" s="392">
        <f t="shared" si="5"/>
        <v>0.53771289537712885</v>
      </c>
    </row>
    <row r="134" spans="1:5" ht="15" customHeight="1">
      <c r="A134" s="389">
        <v>20404</v>
      </c>
      <c r="B134" s="390" t="s">
        <v>195</v>
      </c>
      <c r="C134" s="391">
        <f>SUM(C135:C137)</f>
        <v>31</v>
      </c>
      <c r="D134" s="391">
        <f>SUM(D135:D137)</f>
        <v>10</v>
      </c>
      <c r="E134" s="392">
        <f t="shared" si="5"/>
        <v>-0.67741935483870974</v>
      </c>
    </row>
    <row r="135" spans="1:5" ht="15" customHeight="1">
      <c r="A135" s="389">
        <v>2040401</v>
      </c>
      <c r="B135" s="394" t="s">
        <v>122</v>
      </c>
      <c r="C135" s="393">
        <v>20</v>
      </c>
      <c r="D135" s="393"/>
      <c r="E135" s="392">
        <f t="shared" si="5"/>
        <v>-1</v>
      </c>
    </row>
    <row r="136" spans="1:5" ht="15" customHeight="1">
      <c r="A136" s="389">
        <v>2040410</v>
      </c>
      <c r="B136" s="400" t="s">
        <v>196</v>
      </c>
      <c r="C136" s="393">
        <v>11</v>
      </c>
      <c r="D136" s="393"/>
      <c r="E136" s="392">
        <f t="shared" si="5"/>
        <v>-1</v>
      </c>
    </row>
    <row r="137" spans="1:5" ht="15" customHeight="1">
      <c r="A137" s="389">
        <v>2040499</v>
      </c>
      <c r="B137" s="390" t="s">
        <v>197</v>
      </c>
      <c r="C137" s="391"/>
      <c r="D137" s="391">
        <v>10</v>
      </c>
      <c r="E137" s="392" t="str">
        <f t="shared" si="5"/>
        <v/>
      </c>
    </row>
    <row r="138" spans="1:5" ht="15" customHeight="1">
      <c r="A138" s="389">
        <v>20405</v>
      </c>
      <c r="B138" s="390" t="s">
        <v>198</v>
      </c>
      <c r="C138" s="391">
        <f>SUM(C139:C141)</f>
        <v>27</v>
      </c>
      <c r="D138" s="391">
        <f>SUM(D139:D141)</f>
        <v>10</v>
      </c>
      <c r="E138" s="392">
        <f t="shared" si="5"/>
        <v>-0.62962962962962965</v>
      </c>
    </row>
    <row r="139" spans="1:5" ht="15" customHeight="1">
      <c r="A139" s="389">
        <v>2040501</v>
      </c>
      <c r="B139" s="394" t="s">
        <v>122</v>
      </c>
      <c r="C139" s="391"/>
      <c r="D139" s="391"/>
      <c r="E139" s="392" t="str">
        <f t="shared" si="5"/>
        <v/>
      </c>
    </row>
    <row r="140" spans="1:5" ht="15" customHeight="1">
      <c r="A140" s="389">
        <v>2040504</v>
      </c>
      <c r="B140" s="397" t="s">
        <v>199</v>
      </c>
      <c r="C140" s="391">
        <v>20</v>
      </c>
      <c r="D140" s="391">
        <v>10</v>
      </c>
      <c r="E140" s="392">
        <f t="shared" si="5"/>
        <v>-0.5</v>
      </c>
    </row>
    <row r="141" spans="1:5" ht="15" customHeight="1">
      <c r="A141" s="389">
        <v>2040599</v>
      </c>
      <c r="B141" s="390" t="s">
        <v>200</v>
      </c>
      <c r="C141" s="393">
        <v>7</v>
      </c>
      <c r="D141" s="393"/>
      <c r="E141" s="392">
        <f t="shared" si="5"/>
        <v>-1</v>
      </c>
    </row>
    <row r="142" spans="1:5" ht="15" customHeight="1">
      <c r="A142" s="389">
        <v>20406</v>
      </c>
      <c r="B142" s="390" t="s">
        <v>201</v>
      </c>
      <c r="C142" s="391">
        <f>SUM(C143:C150)</f>
        <v>665</v>
      </c>
      <c r="D142" s="391">
        <f>SUM(D143:D150)</f>
        <v>745</v>
      </c>
      <c r="E142" s="392">
        <f t="shared" si="5"/>
        <v>0.12030075187969924</v>
      </c>
    </row>
    <row r="143" spans="1:5" ht="15" customHeight="1">
      <c r="A143" s="389">
        <v>2040601</v>
      </c>
      <c r="B143" s="390" t="s">
        <v>95</v>
      </c>
      <c r="C143" s="393">
        <v>586</v>
      </c>
      <c r="D143" s="393">
        <v>625</v>
      </c>
      <c r="E143" s="392">
        <f t="shared" si="5"/>
        <v>6.6552901023890776E-2</v>
      </c>
    </row>
    <row r="144" spans="1:5" ht="15" customHeight="1">
      <c r="A144" s="389">
        <v>2040602</v>
      </c>
      <c r="B144" s="390" t="s">
        <v>96</v>
      </c>
      <c r="C144" s="391"/>
      <c r="D144" s="391"/>
      <c r="E144" s="392" t="str">
        <f t="shared" si="5"/>
        <v/>
      </c>
    </row>
    <row r="145" spans="1:5" ht="15" customHeight="1">
      <c r="A145" s="389">
        <v>2040604</v>
      </c>
      <c r="B145" s="390" t="s">
        <v>202</v>
      </c>
      <c r="C145" s="393">
        <v>15</v>
      </c>
      <c r="D145" s="393">
        <v>35</v>
      </c>
      <c r="E145" s="392">
        <f t="shared" si="5"/>
        <v>1.3333333333333335</v>
      </c>
    </row>
    <row r="146" spans="1:5" ht="15" customHeight="1">
      <c r="A146" s="389">
        <v>2040605</v>
      </c>
      <c r="B146" s="390" t="s">
        <v>203</v>
      </c>
      <c r="C146" s="393"/>
      <c r="D146" s="393">
        <v>12</v>
      </c>
      <c r="E146" s="392" t="str">
        <f t="shared" si="5"/>
        <v/>
      </c>
    </row>
    <row r="147" spans="1:5" ht="15" customHeight="1">
      <c r="A147" s="389">
        <v>2040606</v>
      </c>
      <c r="B147" s="390" t="s">
        <v>204</v>
      </c>
      <c r="C147" s="393"/>
      <c r="D147" s="393">
        <v>23</v>
      </c>
      <c r="E147" s="392"/>
    </row>
    <row r="148" spans="1:5" ht="15" customHeight="1">
      <c r="A148" s="389">
        <v>2040607</v>
      </c>
      <c r="B148" s="390" t="s">
        <v>205</v>
      </c>
      <c r="C148" s="391">
        <v>3</v>
      </c>
      <c r="D148" s="391">
        <v>18</v>
      </c>
      <c r="E148" s="392">
        <f t="shared" ref="E148:E181" si="6">IF(ISERROR(D148/C148-1),"",D148/C148-1)</f>
        <v>5</v>
      </c>
    </row>
    <row r="149" spans="1:5" ht="15" customHeight="1">
      <c r="A149" s="389">
        <v>2040610</v>
      </c>
      <c r="B149" s="390" t="s">
        <v>206</v>
      </c>
      <c r="C149" s="391">
        <v>42</v>
      </c>
      <c r="D149" s="391">
        <v>8</v>
      </c>
      <c r="E149" s="392">
        <f t="shared" si="6"/>
        <v>-0.80952380952380953</v>
      </c>
    </row>
    <row r="150" spans="1:5" ht="15" customHeight="1">
      <c r="A150" s="389">
        <v>2040699</v>
      </c>
      <c r="B150" s="390" t="s">
        <v>207</v>
      </c>
      <c r="C150" s="393">
        <v>19</v>
      </c>
      <c r="D150" s="393">
        <v>24</v>
      </c>
      <c r="E150" s="392">
        <f t="shared" si="6"/>
        <v>0.26315789473684204</v>
      </c>
    </row>
    <row r="151" spans="1:5" ht="15" customHeight="1">
      <c r="A151" s="389">
        <v>20499</v>
      </c>
      <c r="B151" s="390" t="s">
        <v>208</v>
      </c>
      <c r="C151" s="391">
        <f>C152+C153</f>
        <v>40</v>
      </c>
      <c r="D151" s="391">
        <f>D152+D153</f>
        <v>1</v>
      </c>
      <c r="E151" s="392">
        <f t="shared" si="6"/>
        <v>-0.97499999999999998</v>
      </c>
    </row>
    <row r="152" spans="1:5" ht="15" customHeight="1">
      <c r="A152" s="389">
        <v>2049902</v>
      </c>
      <c r="B152" s="390" t="s">
        <v>209</v>
      </c>
      <c r="C152" s="391"/>
      <c r="D152" s="391"/>
      <c r="E152" s="392" t="str">
        <f t="shared" si="6"/>
        <v/>
      </c>
    </row>
    <row r="153" spans="1:5" ht="15" customHeight="1">
      <c r="A153" s="389">
        <v>2049999</v>
      </c>
      <c r="B153" s="390" t="s">
        <v>210</v>
      </c>
      <c r="C153" s="393">
        <v>40</v>
      </c>
      <c r="D153" s="393">
        <v>1</v>
      </c>
      <c r="E153" s="392">
        <f t="shared" si="6"/>
        <v>-0.97499999999999998</v>
      </c>
    </row>
    <row r="154" spans="1:5" ht="15" customHeight="1">
      <c r="A154" s="386">
        <v>205</v>
      </c>
      <c r="B154" s="387" t="s">
        <v>211</v>
      </c>
      <c r="C154" s="388">
        <f>SUM(C155,C158,C165,C167,C169,C171,C174)</f>
        <v>27779</v>
      </c>
      <c r="D154" s="388">
        <f>SUM(D155,D158,D165,D167,D169,D171,D174)</f>
        <v>27835</v>
      </c>
      <c r="E154" s="385">
        <f t="shared" si="6"/>
        <v>2.0159112999027506E-3</v>
      </c>
    </row>
    <row r="155" spans="1:5" ht="15" customHeight="1">
      <c r="A155" s="389">
        <v>20501</v>
      </c>
      <c r="B155" s="390" t="s">
        <v>212</v>
      </c>
      <c r="C155" s="391">
        <f>SUM(C156:C157)</f>
        <v>131</v>
      </c>
      <c r="D155" s="391">
        <f>SUM(D156:D157)</f>
        <v>159</v>
      </c>
      <c r="E155" s="392">
        <f t="shared" si="6"/>
        <v>0.21374045801526709</v>
      </c>
    </row>
    <row r="156" spans="1:5" ht="15" customHeight="1">
      <c r="A156" s="389">
        <v>2050101</v>
      </c>
      <c r="B156" s="390" t="s">
        <v>95</v>
      </c>
      <c r="C156" s="393">
        <v>129</v>
      </c>
      <c r="D156" s="393">
        <v>147</v>
      </c>
      <c r="E156" s="392">
        <f t="shared" si="6"/>
        <v>0.13953488372093026</v>
      </c>
    </row>
    <row r="157" spans="1:5" ht="15" customHeight="1">
      <c r="A157" s="389">
        <v>2050199</v>
      </c>
      <c r="B157" s="390" t="s">
        <v>213</v>
      </c>
      <c r="C157" s="393">
        <v>2</v>
      </c>
      <c r="D157" s="393">
        <v>12</v>
      </c>
      <c r="E157" s="392">
        <f t="shared" si="6"/>
        <v>5</v>
      </c>
    </row>
    <row r="158" spans="1:5" ht="15" customHeight="1">
      <c r="A158" s="389">
        <v>20502</v>
      </c>
      <c r="B158" s="390" t="s">
        <v>214</v>
      </c>
      <c r="C158" s="391">
        <f>SUM(C159:C164)</f>
        <v>26411</v>
      </c>
      <c r="D158" s="391">
        <f>SUM(D159:D164)</f>
        <v>25474</v>
      </c>
      <c r="E158" s="392">
        <f t="shared" si="6"/>
        <v>-3.5477641891636047E-2</v>
      </c>
    </row>
    <row r="159" spans="1:5" ht="15" customHeight="1">
      <c r="A159" s="389">
        <v>2050201</v>
      </c>
      <c r="B159" s="390" t="s">
        <v>215</v>
      </c>
      <c r="C159" s="393">
        <v>1255</v>
      </c>
      <c r="D159" s="393">
        <v>1473</v>
      </c>
      <c r="E159" s="392">
        <f t="shared" si="6"/>
        <v>0.17370517928286855</v>
      </c>
    </row>
    <row r="160" spans="1:5" ht="15" customHeight="1">
      <c r="A160" s="389">
        <v>2050202</v>
      </c>
      <c r="B160" s="390" t="s">
        <v>216</v>
      </c>
      <c r="C160" s="393">
        <v>10418</v>
      </c>
      <c r="D160" s="393">
        <v>10493</v>
      </c>
      <c r="E160" s="392">
        <f t="shared" si="6"/>
        <v>7.199078517949653E-3</v>
      </c>
    </row>
    <row r="161" spans="1:5" ht="15" customHeight="1">
      <c r="A161" s="389">
        <v>2050203</v>
      </c>
      <c r="B161" s="390" t="s">
        <v>217</v>
      </c>
      <c r="C161" s="393">
        <v>8120</v>
      </c>
      <c r="D161" s="393">
        <v>7818</v>
      </c>
      <c r="E161" s="392">
        <f t="shared" si="6"/>
        <v>-3.7192118226600956E-2</v>
      </c>
    </row>
    <row r="162" spans="1:5" ht="15" customHeight="1">
      <c r="A162" s="389">
        <v>2050204</v>
      </c>
      <c r="B162" s="390" t="s">
        <v>218</v>
      </c>
      <c r="C162" s="393">
        <v>2433</v>
      </c>
      <c r="D162" s="393">
        <v>3607</v>
      </c>
      <c r="E162" s="392">
        <f t="shared" si="6"/>
        <v>0.48253185367858609</v>
      </c>
    </row>
    <row r="163" spans="1:5" ht="15" customHeight="1">
      <c r="A163" s="394">
        <v>2050205</v>
      </c>
      <c r="B163" s="394" t="s">
        <v>219</v>
      </c>
      <c r="C163" s="393"/>
      <c r="D163" s="393">
        <v>7</v>
      </c>
      <c r="E163" s="392" t="str">
        <f t="shared" si="6"/>
        <v/>
      </c>
    </row>
    <row r="164" spans="1:5" ht="15" customHeight="1">
      <c r="A164" s="389">
        <v>2050299</v>
      </c>
      <c r="B164" s="390" t="s">
        <v>220</v>
      </c>
      <c r="C164" s="393">
        <v>4185</v>
      </c>
      <c r="D164" s="393">
        <v>2076</v>
      </c>
      <c r="E164" s="392">
        <f t="shared" si="6"/>
        <v>-0.50394265232974911</v>
      </c>
    </row>
    <row r="165" spans="1:5" ht="15" customHeight="1">
      <c r="A165" s="389">
        <v>20503</v>
      </c>
      <c r="B165" s="390" t="s">
        <v>221</v>
      </c>
      <c r="C165" s="391">
        <f>SUM(C166)</f>
        <v>0</v>
      </c>
      <c r="D165" s="391">
        <f>SUM(D166)</f>
        <v>0</v>
      </c>
      <c r="E165" s="392" t="str">
        <f t="shared" si="6"/>
        <v/>
      </c>
    </row>
    <row r="166" spans="1:5" ht="15" customHeight="1">
      <c r="A166" s="389">
        <v>2050302</v>
      </c>
      <c r="B166" s="390" t="s">
        <v>222</v>
      </c>
      <c r="C166" s="393"/>
      <c r="D166" s="393"/>
      <c r="E166" s="392" t="str">
        <f t="shared" si="6"/>
        <v/>
      </c>
    </row>
    <row r="167" spans="1:5" ht="15" customHeight="1">
      <c r="A167" s="389">
        <v>20507</v>
      </c>
      <c r="B167" s="390" t="s">
        <v>223</v>
      </c>
      <c r="C167" s="391">
        <f>SUM(C168)</f>
        <v>1</v>
      </c>
      <c r="D167" s="391">
        <f>SUM(D168)</f>
        <v>4</v>
      </c>
      <c r="E167" s="392">
        <f t="shared" si="6"/>
        <v>3</v>
      </c>
    </row>
    <row r="168" spans="1:5" ht="15" customHeight="1">
      <c r="A168" s="389">
        <v>2050701</v>
      </c>
      <c r="B168" s="390" t="s">
        <v>224</v>
      </c>
      <c r="C168" s="393">
        <v>1</v>
      </c>
      <c r="D168" s="393">
        <v>4</v>
      </c>
      <c r="E168" s="392">
        <f t="shared" si="6"/>
        <v>3</v>
      </c>
    </row>
    <row r="169" spans="1:5" ht="15" customHeight="1">
      <c r="A169" s="389">
        <v>20508</v>
      </c>
      <c r="B169" s="390" t="s">
        <v>225</v>
      </c>
      <c r="C169" s="391">
        <f>SUM(C170)</f>
        <v>656</v>
      </c>
      <c r="D169" s="391">
        <f>SUM(D170)</f>
        <v>784</v>
      </c>
      <c r="E169" s="392">
        <f t="shared" si="6"/>
        <v>0.19512195121951215</v>
      </c>
    </row>
    <row r="170" spans="1:5" ht="15" customHeight="1">
      <c r="A170" s="389">
        <v>2050801</v>
      </c>
      <c r="B170" s="390" t="s">
        <v>226</v>
      </c>
      <c r="C170" s="393">
        <v>656</v>
      </c>
      <c r="D170" s="393">
        <v>784</v>
      </c>
      <c r="E170" s="392">
        <f t="shared" si="6"/>
        <v>0.19512195121951215</v>
      </c>
    </row>
    <row r="171" spans="1:5" ht="15" customHeight="1">
      <c r="A171" s="389">
        <v>20509</v>
      </c>
      <c r="B171" s="390" t="s">
        <v>227</v>
      </c>
      <c r="C171" s="391">
        <f>SUM(C172:C173)</f>
        <v>580</v>
      </c>
      <c r="D171" s="391">
        <f>SUM(D172:D173)</f>
        <v>1414</v>
      </c>
      <c r="E171" s="392">
        <f t="shared" si="6"/>
        <v>1.4379310344827587</v>
      </c>
    </row>
    <row r="172" spans="1:5" ht="15" customHeight="1">
      <c r="A172" s="389">
        <v>2050901</v>
      </c>
      <c r="B172" s="390" t="s">
        <v>228</v>
      </c>
      <c r="C172" s="391"/>
      <c r="D172" s="391">
        <v>691</v>
      </c>
      <c r="E172" s="392" t="str">
        <f t="shared" si="6"/>
        <v/>
      </c>
    </row>
    <row r="173" spans="1:5" ht="15" customHeight="1">
      <c r="A173" s="389">
        <v>2050999</v>
      </c>
      <c r="B173" s="390" t="s">
        <v>229</v>
      </c>
      <c r="C173" s="393">
        <v>580</v>
      </c>
      <c r="D173" s="393">
        <v>723</v>
      </c>
      <c r="E173" s="392">
        <f t="shared" si="6"/>
        <v>0.24655172413793114</v>
      </c>
    </row>
    <row r="174" spans="1:5" ht="15" customHeight="1">
      <c r="A174" s="389">
        <v>20599</v>
      </c>
      <c r="B174" s="390" t="s">
        <v>230</v>
      </c>
      <c r="C174" s="391">
        <f>SUM(C175)</f>
        <v>0</v>
      </c>
      <c r="D174" s="391">
        <f>SUM(D175)</f>
        <v>0</v>
      </c>
      <c r="E174" s="392" t="str">
        <f t="shared" si="6"/>
        <v/>
      </c>
    </row>
    <row r="175" spans="1:5" ht="15" customHeight="1">
      <c r="A175" s="389">
        <v>2059999</v>
      </c>
      <c r="B175" s="390" t="s">
        <v>231</v>
      </c>
      <c r="C175" s="393"/>
      <c r="D175" s="393"/>
      <c r="E175" s="392" t="str">
        <f t="shared" si="6"/>
        <v/>
      </c>
    </row>
    <row r="176" spans="1:5" ht="15" customHeight="1">
      <c r="A176" s="386">
        <v>206</v>
      </c>
      <c r="B176" s="387" t="s">
        <v>232</v>
      </c>
      <c r="C176" s="388">
        <f>SUM(C177,C180,C183,C188)</f>
        <v>666</v>
      </c>
      <c r="D176" s="388">
        <f>SUM(D177,D180,D183,D188)</f>
        <v>679</v>
      </c>
      <c r="E176" s="385">
        <f t="shared" si="6"/>
        <v>1.9519519519519468E-2</v>
      </c>
    </row>
    <row r="177" spans="1:7" ht="15" customHeight="1">
      <c r="A177" s="389">
        <v>20601</v>
      </c>
      <c r="B177" s="390" t="s">
        <v>233</v>
      </c>
      <c r="C177" s="391">
        <f>SUM(C178:C179)</f>
        <v>585</v>
      </c>
      <c r="D177" s="391">
        <f>SUM(D178:D179)</f>
        <v>572</v>
      </c>
      <c r="E177" s="392">
        <f t="shared" si="6"/>
        <v>-2.2222222222222254E-2</v>
      </c>
    </row>
    <row r="178" spans="1:7" ht="15" customHeight="1">
      <c r="A178" s="389">
        <v>2060101</v>
      </c>
      <c r="B178" s="390" t="s">
        <v>95</v>
      </c>
      <c r="C178" s="393">
        <v>548</v>
      </c>
      <c r="D178" s="393">
        <v>572</v>
      </c>
      <c r="E178" s="392">
        <f t="shared" si="6"/>
        <v>4.3795620437956151E-2</v>
      </c>
    </row>
    <row r="179" spans="1:7" ht="15" customHeight="1">
      <c r="A179" s="389">
        <v>2060199</v>
      </c>
      <c r="B179" s="390" t="s">
        <v>234</v>
      </c>
      <c r="C179" s="393">
        <v>37</v>
      </c>
      <c r="D179" s="393"/>
      <c r="E179" s="392">
        <f t="shared" si="6"/>
        <v>-1</v>
      </c>
    </row>
    <row r="180" spans="1:7" ht="15" customHeight="1">
      <c r="A180" s="389">
        <v>20604</v>
      </c>
      <c r="B180" s="390" t="s">
        <v>235</v>
      </c>
      <c r="C180" s="391">
        <f>SUM(C181:C182)</f>
        <v>0</v>
      </c>
      <c r="D180" s="391">
        <f>SUM(D181:D182)</f>
        <v>12</v>
      </c>
      <c r="E180" s="392" t="str">
        <f t="shared" si="6"/>
        <v/>
      </c>
    </row>
    <row r="181" spans="1:7" ht="15" customHeight="1">
      <c r="A181" s="389">
        <v>2060405</v>
      </c>
      <c r="B181" s="390" t="s">
        <v>236</v>
      </c>
      <c r="C181" s="391"/>
      <c r="D181" s="391">
        <v>12</v>
      </c>
      <c r="E181" s="392" t="str">
        <f t="shared" si="6"/>
        <v/>
      </c>
    </row>
    <row r="182" spans="1:7" ht="15" customHeight="1">
      <c r="A182" s="389">
        <v>2060499</v>
      </c>
      <c r="B182" s="397" t="s">
        <v>237</v>
      </c>
      <c r="C182" s="393"/>
      <c r="D182" s="393"/>
      <c r="E182" s="392" t="str">
        <f t="shared" ref="E182:E240" si="7">IF(ISERROR(D182/C182-1),"",D182/C182-1)</f>
        <v/>
      </c>
    </row>
    <row r="183" spans="1:7" ht="15" customHeight="1">
      <c r="A183" s="389">
        <v>20607</v>
      </c>
      <c r="B183" s="390" t="s">
        <v>238</v>
      </c>
      <c r="C183" s="391">
        <f>SUM(C184:C187)</f>
        <v>81</v>
      </c>
      <c r="D183" s="391">
        <f>SUM(D184:D187)</f>
        <v>95</v>
      </c>
      <c r="E183" s="392">
        <f t="shared" si="7"/>
        <v>0.17283950617283961</v>
      </c>
    </row>
    <row r="184" spans="1:7" ht="15" customHeight="1">
      <c r="A184" s="389">
        <v>2060701</v>
      </c>
      <c r="B184" s="390" t="s">
        <v>239</v>
      </c>
      <c r="C184" s="393">
        <v>60</v>
      </c>
      <c r="D184" s="393">
        <v>76</v>
      </c>
      <c r="E184" s="392">
        <f t="shared" si="7"/>
        <v>0.26666666666666661</v>
      </c>
    </row>
    <row r="185" spans="1:7" ht="15" customHeight="1">
      <c r="A185" s="389">
        <v>2060702</v>
      </c>
      <c r="B185" s="390" t="s">
        <v>240</v>
      </c>
      <c r="C185" s="393"/>
      <c r="D185" s="393">
        <v>7</v>
      </c>
      <c r="E185" s="392" t="str">
        <f t="shared" si="7"/>
        <v/>
      </c>
      <c r="G185" s="401"/>
    </row>
    <row r="186" spans="1:7" ht="15" customHeight="1">
      <c r="A186" s="389">
        <v>2060705</v>
      </c>
      <c r="B186" s="390" t="s">
        <v>241</v>
      </c>
      <c r="C186" s="393">
        <v>21</v>
      </c>
      <c r="D186" s="393">
        <v>9</v>
      </c>
      <c r="E186" s="392">
        <f t="shared" si="7"/>
        <v>-0.5714285714285714</v>
      </c>
      <c r="G186" s="401"/>
    </row>
    <row r="187" spans="1:7" ht="15" customHeight="1">
      <c r="A187" s="389">
        <v>2060799</v>
      </c>
      <c r="B187" s="390" t="s">
        <v>242</v>
      </c>
      <c r="C187" s="393"/>
      <c r="D187" s="393">
        <v>3</v>
      </c>
      <c r="E187" s="392" t="str">
        <f t="shared" si="7"/>
        <v/>
      </c>
    </row>
    <row r="188" spans="1:7" ht="15" customHeight="1">
      <c r="A188" s="389">
        <v>20699</v>
      </c>
      <c r="B188" s="390" t="s">
        <v>243</v>
      </c>
      <c r="C188" s="391">
        <f>SUM(C189)</f>
        <v>0</v>
      </c>
      <c r="D188" s="391">
        <f>SUM(D189)</f>
        <v>0</v>
      </c>
      <c r="E188" s="392" t="str">
        <f t="shared" si="7"/>
        <v/>
      </c>
    </row>
    <row r="189" spans="1:7" ht="15" customHeight="1">
      <c r="A189" s="389">
        <v>2069999</v>
      </c>
      <c r="B189" s="390" t="s">
        <v>244</v>
      </c>
      <c r="C189" s="391"/>
      <c r="D189" s="391"/>
      <c r="E189" s="392" t="str">
        <f t="shared" si="7"/>
        <v/>
      </c>
    </row>
    <row r="190" spans="1:7" ht="15" customHeight="1">
      <c r="A190" s="386">
        <v>207</v>
      </c>
      <c r="B190" s="387" t="s">
        <v>245</v>
      </c>
      <c r="C190" s="388">
        <f>SUM(C191,C198,C203,C205,C207,C211)</f>
        <v>1202</v>
      </c>
      <c r="D190" s="388">
        <f>SUM(D191,D198,D203,D205,D207,D211)</f>
        <v>953</v>
      </c>
      <c r="E190" s="385">
        <f t="shared" si="7"/>
        <v>-0.20715474209650586</v>
      </c>
    </row>
    <row r="191" spans="1:7" ht="15" customHeight="1">
      <c r="A191" s="389">
        <v>20701</v>
      </c>
      <c r="B191" s="397" t="s">
        <v>246</v>
      </c>
      <c r="C191" s="391">
        <f>SUM(C192:C197)</f>
        <v>739</v>
      </c>
      <c r="D191" s="391">
        <f>SUM(D192:D197)</f>
        <v>424</v>
      </c>
      <c r="E191" s="392">
        <f t="shared" si="7"/>
        <v>-0.42625169147496622</v>
      </c>
    </row>
    <row r="192" spans="1:7" ht="15" customHeight="1">
      <c r="A192" s="389">
        <v>2070101</v>
      </c>
      <c r="B192" s="397" t="s">
        <v>247</v>
      </c>
      <c r="C192" s="393">
        <v>117</v>
      </c>
      <c r="D192" s="393">
        <v>131</v>
      </c>
      <c r="E192" s="392">
        <f t="shared" si="7"/>
        <v>0.11965811965811968</v>
      </c>
    </row>
    <row r="193" spans="1:5" ht="15" customHeight="1">
      <c r="A193" s="389">
        <v>2070104</v>
      </c>
      <c r="B193" s="397" t="s">
        <v>248</v>
      </c>
      <c r="C193" s="393">
        <v>88</v>
      </c>
      <c r="D193" s="393">
        <v>94</v>
      </c>
      <c r="E193" s="392">
        <f t="shared" si="7"/>
        <v>6.8181818181818121E-2</v>
      </c>
    </row>
    <row r="194" spans="1:5" ht="15" customHeight="1">
      <c r="A194" s="389">
        <v>2070109</v>
      </c>
      <c r="B194" s="397" t="s">
        <v>249</v>
      </c>
      <c r="C194" s="393">
        <v>468</v>
      </c>
      <c r="D194" s="393">
        <v>164</v>
      </c>
      <c r="E194" s="392">
        <f t="shared" si="7"/>
        <v>-0.6495726495726496</v>
      </c>
    </row>
    <row r="195" spans="1:5" ht="15" customHeight="1">
      <c r="A195" s="389">
        <v>2070111</v>
      </c>
      <c r="B195" s="397" t="s">
        <v>250</v>
      </c>
      <c r="C195" s="393">
        <v>4</v>
      </c>
      <c r="D195" s="393">
        <v>1</v>
      </c>
      <c r="E195" s="392">
        <f t="shared" si="7"/>
        <v>-0.75</v>
      </c>
    </row>
    <row r="196" spans="1:5" ht="15" customHeight="1">
      <c r="A196" s="394">
        <v>2070108</v>
      </c>
      <c r="B196" s="394" t="s">
        <v>251</v>
      </c>
      <c r="C196" s="391"/>
      <c r="D196" s="391"/>
      <c r="E196" s="392" t="str">
        <f t="shared" si="7"/>
        <v/>
      </c>
    </row>
    <row r="197" spans="1:5" ht="15" customHeight="1">
      <c r="A197" s="389">
        <v>2070199</v>
      </c>
      <c r="B197" s="397" t="s">
        <v>252</v>
      </c>
      <c r="C197" s="393">
        <v>62</v>
      </c>
      <c r="D197" s="393">
        <v>34</v>
      </c>
      <c r="E197" s="392">
        <f t="shared" si="7"/>
        <v>-0.45161290322580649</v>
      </c>
    </row>
    <row r="198" spans="1:5" ht="15" customHeight="1">
      <c r="A198" s="389">
        <v>20702</v>
      </c>
      <c r="B198" s="390" t="s">
        <v>253</v>
      </c>
      <c r="C198" s="391">
        <f>SUM(C199:C202)</f>
        <v>86</v>
      </c>
      <c r="D198" s="391">
        <f>SUM(D199:D202)</f>
        <v>101</v>
      </c>
      <c r="E198" s="392">
        <f t="shared" si="7"/>
        <v>0.17441860465116288</v>
      </c>
    </row>
    <row r="199" spans="1:5" ht="15" customHeight="1">
      <c r="A199" s="389">
        <v>2070201</v>
      </c>
      <c r="B199" s="390" t="s">
        <v>95</v>
      </c>
      <c r="C199" s="393">
        <v>45</v>
      </c>
      <c r="D199" s="393">
        <v>50</v>
      </c>
      <c r="E199" s="392">
        <f t="shared" si="7"/>
        <v>0.11111111111111116</v>
      </c>
    </row>
    <row r="200" spans="1:5" ht="15" customHeight="1">
      <c r="A200" s="389">
        <v>2070204</v>
      </c>
      <c r="B200" s="390" t="s">
        <v>254</v>
      </c>
      <c r="C200" s="362">
        <v>30</v>
      </c>
      <c r="D200" s="362"/>
      <c r="E200" s="392">
        <f t="shared" si="7"/>
        <v>-1</v>
      </c>
    </row>
    <row r="201" spans="1:5" ht="15" customHeight="1">
      <c r="A201" s="389">
        <v>2070205</v>
      </c>
      <c r="B201" s="390" t="s">
        <v>255</v>
      </c>
      <c r="C201" s="362">
        <v>2</v>
      </c>
      <c r="D201" s="362"/>
      <c r="E201" s="392">
        <f t="shared" si="7"/>
        <v>-1</v>
      </c>
    </row>
    <row r="202" spans="1:5" ht="15" customHeight="1">
      <c r="A202" s="389">
        <v>2070299</v>
      </c>
      <c r="B202" s="397" t="s">
        <v>256</v>
      </c>
      <c r="C202" s="393">
        <v>9</v>
      </c>
      <c r="D202" s="393">
        <v>51</v>
      </c>
      <c r="E202" s="392">
        <f t="shared" si="7"/>
        <v>4.666666666666667</v>
      </c>
    </row>
    <row r="203" spans="1:5" ht="15" customHeight="1">
      <c r="A203" s="389">
        <v>20703</v>
      </c>
      <c r="B203" s="390" t="s">
        <v>257</v>
      </c>
      <c r="C203" s="391">
        <f>SUM(C204)</f>
        <v>0</v>
      </c>
      <c r="D203" s="391">
        <f>SUM(D204)</f>
        <v>0</v>
      </c>
      <c r="E203" s="392" t="str">
        <f t="shared" si="7"/>
        <v/>
      </c>
    </row>
    <row r="204" spans="1:5" ht="15" customHeight="1">
      <c r="A204" s="389">
        <v>2070307</v>
      </c>
      <c r="B204" s="390" t="s">
        <v>258</v>
      </c>
      <c r="C204" s="391"/>
      <c r="D204" s="391"/>
      <c r="E204" s="392" t="str">
        <f t="shared" si="7"/>
        <v/>
      </c>
    </row>
    <row r="205" spans="1:5" ht="15" customHeight="1">
      <c r="A205" s="389">
        <v>20706</v>
      </c>
      <c r="B205" s="397" t="s">
        <v>259</v>
      </c>
      <c r="C205" s="391">
        <f>SUM(C206)</f>
        <v>84</v>
      </c>
      <c r="D205" s="391">
        <f>SUM(D206)</f>
        <v>34</v>
      </c>
      <c r="E205" s="392">
        <f t="shared" si="7"/>
        <v>-0.59523809523809523</v>
      </c>
    </row>
    <row r="206" spans="1:5" ht="15" customHeight="1">
      <c r="A206" s="389">
        <v>2070607</v>
      </c>
      <c r="B206" s="390" t="s">
        <v>260</v>
      </c>
      <c r="C206" s="391">
        <v>84</v>
      </c>
      <c r="D206" s="391">
        <v>34</v>
      </c>
      <c r="E206" s="392">
        <f t="shared" si="7"/>
        <v>-0.59523809523809523</v>
      </c>
    </row>
    <row r="207" spans="1:5" ht="15" customHeight="1">
      <c r="A207" s="389">
        <v>20708</v>
      </c>
      <c r="B207" s="397" t="s">
        <v>261</v>
      </c>
      <c r="C207" s="391">
        <f>SUM(C208:C210)</f>
        <v>266</v>
      </c>
      <c r="D207" s="391">
        <f>SUM(D208:D210)</f>
        <v>393</v>
      </c>
      <c r="E207" s="392">
        <f t="shared" si="7"/>
        <v>0.47744360902255645</v>
      </c>
    </row>
    <row r="208" spans="1:5" ht="15" customHeight="1">
      <c r="A208" s="389">
        <v>2070804</v>
      </c>
      <c r="B208" s="390" t="s">
        <v>262</v>
      </c>
      <c r="C208" s="391"/>
      <c r="D208" s="391"/>
      <c r="E208" s="392" t="str">
        <f t="shared" si="7"/>
        <v/>
      </c>
    </row>
    <row r="209" spans="1:5" ht="15" customHeight="1">
      <c r="A209" s="389">
        <v>2070808</v>
      </c>
      <c r="B209" s="390" t="s">
        <v>263</v>
      </c>
      <c r="C209" s="393">
        <v>223</v>
      </c>
      <c r="D209" s="393">
        <v>257</v>
      </c>
      <c r="E209" s="392">
        <f t="shared" si="7"/>
        <v>0.15246636771300448</v>
      </c>
    </row>
    <row r="210" spans="1:5" ht="15" customHeight="1">
      <c r="A210" s="389">
        <v>2070899</v>
      </c>
      <c r="B210" s="397" t="s">
        <v>264</v>
      </c>
      <c r="C210" s="393">
        <v>43</v>
      </c>
      <c r="D210" s="393">
        <v>136</v>
      </c>
      <c r="E210" s="392">
        <f t="shared" si="7"/>
        <v>2.1627906976744184</v>
      </c>
    </row>
    <row r="211" spans="1:5" ht="15" customHeight="1">
      <c r="A211" s="389">
        <v>20799</v>
      </c>
      <c r="B211" s="390" t="s">
        <v>265</v>
      </c>
      <c r="C211" s="391">
        <f>SUM(C212:C214)</f>
        <v>27</v>
      </c>
      <c r="D211" s="391">
        <f>SUM(D212:D214)</f>
        <v>1</v>
      </c>
      <c r="E211" s="392">
        <f t="shared" si="7"/>
        <v>-0.96296296296296302</v>
      </c>
    </row>
    <row r="212" spans="1:5" ht="15" customHeight="1">
      <c r="A212" s="389">
        <v>2079902</v>
      </c>
      <c r="B212" s="390" t="s">
        <v>266</v>
      </c>
      <c r="C212" s="391"/>
      <c r="D212" s="391"/>
      <c r="E212" s="392" t="str">
        <f t="shared" si="7"/>
        <v/>
      </c>
    </row>
    <row r="213" spans="1:5" ht="15" customHeight="1">
      <c r="A213" s="389">
        <v>2079903</v>
      </c>
      <c r="B213" s="390" t="s">
        <v>267</v>
      </c>
      <c r="C213" s="391"/>
      <c r="D213" s="391">
        <v>1</v>
      </c>
      <c r="E213" s="392" t="str">
        <f t="shared" si="7"/>
        <v/>
      </c>
    </row>
    <row r="214" spans="1:5" ht="15" customHeight="1">
      <c r="A214" s="389">
        <v>2079999</v>
      </c>
      <c r="B214" s="390" t="s">
        <v>268</v>
      </c>
      <c r="C214" s="393">
        <v>27</v>
      </c>
      <c r="D214" s="393"/>
      <c r="E214" s="392">
        <f t="shared" si="7"/>
        <v>-1</v>
      </c>
    </row>
    <row r="215" spans="1:5" ht="15" customHeight="1">
      <c r="A215" s="386">
        <v>208</v>
      </c>
      <c r="B215" s="387" t="s">
        <v>269</v>
      </c>
      <c r="C215" s="388">
        <f>SUM(C216,C221,C227,C236,C242,C249,C256,C262,C268,C271,C274,C277,C280,C282,C285,C291,C289)</f>
        <v>30086</v>
      </c>
      <c r="D215" s="388">
        <f>SUM(D216,D221,D227,D236,D242,D249,D256,D262,D268,D271,D274,D277,D280,D282,D285,D291,D289,D234)</f>
        <v>28700</v>
      </c>
      <c r="E215" s="385">
        <f t="shared" si="7"/>
        <v>-4.6067938576081935E-2</v>
      </c>
    </row>
    <row r="216" spans="1:5" ht="15" customHeight="1">
      <c r="A216" s="389">
        <v>20801</v>
      </c>
      <c r="B216" s="390" t="s">
        <v>270</v>
      </c>
      <c r="C216" s="391">
        <f>SUM(C217:C220)</f>
        <v>2521</v>
      </c>
      <c r="D216" s="391">
        <f>SUM(D217:D220)</f>
        <v>1037</v>
      </c>
      <c r="E216" s="392">
        <f t="shared" si="7"/>
        <v>-0.58865529551765172</v>
      </c>
    </row>
    <row r="217" spans="1:5" ht="15" customHeight="1">
      <c r="A217" s="389">
        <v>2080101</v>
      </c>
      <c r="B217" s="390" t="s">
        <v>95</v>
      </c>
      <c r="C217" s="393">
        <v>766</v>
      </c>
      <c r="D217" s="393">
        <v>792</v>
      </c>
      <c r="E217" s="392">
        <f t="shared" si="7"/>
        <v>3.3942558746736351E-2</v>
      </c>
    </row>
    <row r="218" spans="1:5" ht="15" customHeight="1">
      <c r="A218" s="389">
        <v>2080107</v>
      </c>
      <c r="B218" s="390" t="s">
        <v>271</v>
      </c>
      <c r="C218" s="393"/>
      <c r="D218" s="393"/>
      <c r="E218" s="392" t="str">
        <f t="shared" si="7"/>
        <v/>
      </c>
    </row>
    <row r="219" spans="1:5" ht="15" customHeight="1">
      <c r="A219" s="389">
        <v>2080109</v>
      </c>
      <c r="B219" s="390" t="s">
        <v>272</v>
      </c>
      <c r="C219" s="391"/>
      <c r="D219" s="391"/>
      <c r="E219" s="392" t="str">
        <f t="shared" si="7"/>
        <v/>
      </c>
    </row>
    <row r="220" spans="1:5" ht="15" customHeight="1">
      <c r="A220" s="389">
        <v>2080199</v>
      </c>
      <c r="B220" s="390" t="s">
        <v>273</v>
      </c>
      <c r="C220" s="393">
        <v>1755</v>
      </c>
      <c r="D220" s="393">
        <v>245</v>
      </c>
      <c r="E220" s="392">
        <f t="shared" si="7"/>
        <v>-0.86039886039886038</v>
      </c>
    </row>
    <row r="221" spans="1:5" ht="15" customHeight="1">
      <c r="A221" s="389">
        <v>20802</v>
      </c>
      <c r="B221" s="390" t="s">
        <v>274</v>
      </c>
      <c r="C221" s="391">
        <f>SUM(C222:C226)</f>
        <v>4102</v>
      </c>
      <c r="D221" s="391">
        <f>SUM(D222:D226)</f>
        <v>391</v>
      </c>
      <c r="E221" s="392">
        <f t="shared" si="7"/>
        <v>-0.90468064358849343</v>
      </c>
    </row>
    <row r="222" spans="1:5" ht="15" customHeight="1">
      <c r="A222" s="389">
        <v>2080201</v>
      </c>
      <c r="B222" s="390" t="s">
        <v>95</v>
      </c>
      <c r="C222" s="393">
        <v>304</v>
      </c>
      <c r="D222" s="393">
        <v>316</v>
      </c>
      <c r="E222" s="392">
        <f t="shared" si="7"/>
        <v>3.9473684210526327E-2</v>
      </c>
    </row>
    <row r="223" spans="1:5" ht="15" customHeight="1">
      <c r="A223" s="402">
        <v>2080206</v>
      </c>
      <c r="B223" s="402" t="s">
        <v>275</v>
      </c>
      <c r="C223" s="393"/>
      <c r="D223" s="393"/>
      <c r="E223" s="392" t="str">
        <f t="shared" si="7"/>
        <v/>
      </c>
    </row>
    <row r="224" spans="1:5" ht="15" customHeight="1">
      <c r="A224" s="389">
        <v>2080207</v>
      </c>
      <c r="B224" s="390" t="s">
        <v>276</v>
      </c>
      <c r="C224" s="393"/>
      <c r="D224" s="393"/>
      <c r="E224" s="392" t="str">
        <f t="shared" si="7"/>
        <v/>
      </c>
    </row>
    <row r="225" spans="1:5" ht="15" customHeight="1">
      <c r="A225" s="389">
        <v>2080208</v>
      </c>
      <c r="B225" s="390" t="s">
        <v>277</v>
      </c>
      <c r="C225" s="393">
        <v>3567</v>
      </c>
      <c r="D225" s="393"/>
      <c r="E225" s="392">
        <f t="shared" si="7"/>
        <v>-1</v>
      </c>
    </row>
    <row r="226" spans="1:5" ht="15" customHeight="1">
      <c r="A226" s="389">
        <v>2080299</v>
      </c>
      <c r="B226" s="390" t="s">
        <v>278</v>
      </c>
      <c r="C226" s="393">
        <v>231</v>
      </c>
      <c r="D226" s="393">
        <v>75</v>
      </c>
      <c r="E226" s="392">
        <f t="shared" si="7"/>
        <v>-0.67532467532467533</v>
      </c>
    </row>
    <row r="227" spans="1:5" ht="15" customHeight="1">
      <c r="A227" s="389">
        <v>20805</v>
      </c>
      <c r="B227" s="390" t="s">
        <v>279</v>
      </c>
      <c r="C227" s="391">
        <f>SUM(C228:C233)</f>
        <v>15195</v>
      </c>
      <c r="D227" s="391">
        <f>SUM(D228:D233)</f>
        <v>18842</v>
      </c>
      <c r="E227" s="392">
        <f t="shared" si="7"/>
        <v>0.24001316222441593</v>
      </c>
    </row>
    <row r="228" spans="1:5" ht="15" customHeight="1">
      <c r="A228" s="389">
        <v>2080501</v>
      </c>
      <c r="B228" s="390" t="s">
        <v>280</v>
      </c>
      <c r="C228" s="393">
        <v>54</v>
      </c>
      <c r="D228" s="393">
        <v>70</v>
      </c>
      <c r="E228" s="392">
        <f t="shared" si="7"/>
        <v>0.29629629629629628</v>
      </c>
    </row>
    <row r="229" spans="1:5" ht="15" customHeight="1">
      <c r="A229" s="389">
        <v>2080502</v>
      </c>
      <c r="B229" s="390" t="s">
        <v>281</v>
      </c>
      <c r="C229" s="393">
        <v>15</v>
      </c>
      <c r="D229" s="393">
        <v>20</v>
      </c>
      <c r="E229" s="392">
        <f t="shared" si="7"/>
        <v>0.33333333333333326</v>
      </c>
    </row>
    <row r="230" spans="1:5" ht="15" customHeight="1">
      <c r="A230" s="389">
        <v>2080505</v>
      </c>
      <c r="B230" s="390" t="s">
        <v>282</v>
      </c>
      <c r="C230" s="393">
        <v>6455</v>
      </c>
      <c r="D230" s="393">
        <v>6573</v>
      </c>
      <c r="E230" s="392">
        <f t="shared" si="7"/>
        <v>1.8280402788535932E-2</v>
      </c>
    </row>
    <row r="231" spans="1:5" ht="15" customHeight="1">
      <c r="A231" s="389">
        <v>2080506</v>
      </c>
      <c r="B231" s="390" t="s">
        <v>283</v>
      </c>
      <c r="C231" s="393">
        <v>1461</v>
      </c>
      <c r="D231" s="393">
        <v>1199</v>
      </c>
      <c r="E231" s="392">
        <f t="shared" si="7"/>
        <v>-0.17932922655715267</v>
      </c>
    </row>
    <row r="232" spans="1:5" ht="15" customHeight="1">
      <c r="A232" s="389">
        <v>2080507</v>
      </c>
      <c r="B232" s="390" t="s">
        <v>284</v>
      </c>
      <c r="C232" s="393">
        <v>4286</v>
      </c>
      <c r="D232" s="393">
        <v>6347</v>
      </c>
      <c r="E232" s="392">
        <f t="shared" si="7"/>
        <v>0.48086794213719086</v>
      </c>
    </row>
    <row r="233" spans="1:5" ht="15" customHeight="1">
      <c r="A233" s="389">
        <v>2080599</v>
      </c>
      <c r="B233" s="390" t="s">
        <v>285</v>
      </c>
      <c r="C233" s="393">
        <v>2924</v>
      </c>
      <c r="D233" s="393">
        <v>4633</v>
      </c>
      <c r="E233" s="392">
        <f t="shared" si="7"/>
        <v>0.58447332421340636</v>
      </c>
    </row>
    <row r="234" spans="1:5" ht="15" customHeight="1">
      <c r="A234" s="389">
        <v>20806</v>
      </c>
      <c r="B234" s="390" t="s">
        <v>286</v>
      </c>
      <c r="C234" s="393"/>
      <c r="D234" s="393">
        <f>D235</f>
        <v>1</v>
      </c>
      <c r="E234" s="392" t="str">
        <f t="shared" si="7"/>
        <v/>
      </c>
    </row>
    <row r="235" spans="1:5" ht="15" customHeight="1">
      <c r="A235" s="389">
        <v>2080699</v>
      </c>
      <c r="B235" s="390" t="s">
        <v>287</v>
      </c>
      <c r="C235" s="393"/>
      <c r="D235" s="393">
        <v>1</v>
      </c>
      <c r="E235" s="392" t="str">
        <f t="shared" si="7"/>
        <v/>
      </c>
    </row>
    <row r="236" spans="1:5" ht="15" customHeight="1">
      <c r="A236" s="389">
        <v>20807</v>
      </c>
      <c r="B236" s="390" t="s">
        <v>288</v>
      </c>
      <c r="C236" s="391">
        <f>SUM(C237:C241)</f>
        <v>501</v>
      </c>
      <c r="D236" s="391">
        <f>SUM(D237:D241)</f>
        <v>592</v>
      </c>
      <c r="E236" s="392">
        <f t="shared" si="7"/>
        <v>0.1816367265469061</v>
      </c>
    </row>
    <row r="237" spans="1:5" ht="15" customHeight="1">
      <c r="A237" s="389">
        <v>2080702</v>
      </c>
      <c r="B237" s="390" t="s">
        <v>289</v>
      </c>
      <c r="C237" s="393">
        <v>8</v>
      </c>
      <c r="D237" s="393">
        <v>12</v>
      </c>
      <c r="E237" s="392">
        <f t="shared" si="7"/>
        <v>0.5</v>
      </c>
    </row>
    <row r="238" spans="1:5" ht="15" customHeight="1">
      <c r="A238" s="389">
        <v>2080705</v>
      </c>
      <c r="B238" s="397" t="s">
        <v>290</v>
      </c>
      <c r="C238" s="362">
        <v>120</v>
      </c>
      <c r="D238" s="362">
        <v>89</v>
      </c>
      <c r="E238" s="392">
        <f t="shared" si="7"/>
        <v>-0.2583333333333333</v>
      </c>
    </row>
    <row r="239" spans="1:5" ht="15" customHeight="1">
      <c r="A239" s="389">
        <v>2080711</v>
      </c>
      <c r="B239" s="390" t="s">
        <v>291</v>
      </c>
      <c r="C239" s="393">
        <v>140</v>
      </c>
      <c r="D239" s="393">
        <v>33</v>
      </c>
      <c r="E239" s="392">
        <f t="shared" si="7"/>
        <v>-0.76428571428571423</v>
      </c>
    </row>
    <row r="240" spans="1:5" ht="15" customHeight="1">
      <c r="A240" s="389">
        <v>2080713</v>
      </c>
      <c r="B240" s="390" t="s">
        <v>292</v>
      </c>
      <c r="C240" s="393"/>
      <c r="D240" s="393">
        <v>131</v>
      </c>
      <c r="E240" s="392" t="str">
        <f t="shared" si="7"/>
        <v/>
      </c>
    </row>
    <row r="241" spans="1:5" ht="15" customHeight="1">
      <c r="A241" s="389">
        <v>2080799</v>
      </c>
      <c r="B241" s="390" t="s">
        <v>293</v>
      </c>
      <c r="C241" s="393">
        <v>233</v>
      </c>
      <c r="D241" s="393">
        <v>327</v>
      </c>
      <c r="E241" s="392">
        <f t="shared" ref="E241:E281" si="8">IF(ISERROR(D241/C241-1),"",D241/C241-1)</f>
        <v>0.40343347639484972</v>
      </c>
    </row>
    <row r="242" spans="1:5" ht="15" customHeight="1">
      <c r="A242" s="389">
        <v>20808</v>
      </c>
      <c r="B242" s="390" t="s">
        <v>294</v>
      </c>
      <c r="C242" s="391">
        <f>SUM(C243:C248)</f>
        <v>3176</v>
      </c>
      <c r="D242" s="391">
        <f>SUM(D243:D248)</f>
        <v>3273</v>
      </c>
      <c r="E242" s="392">
        <f t="shared" si="8"/>
        <v>3.0541561712846388E-2</v>
      </c>
    </row>
    <row r="243" spans="1:5" ht="15" customHeight="1">
      <c r="A243" s="389">
        <v>2080801</v>
      </c>
      <c r="B243" s="390" t="s">
        <v>295</v>
      </c>
      <c r="C243" s="393">
        <v>1016</v>
      </c>
      <c r="D243" s="393">
        <v>1042</v>
      </c>
      <c r="E243" s="392">
        <f t="shared" si="8"/>
        <v>2.5590551181102317E-2</v>
      </c>
    </row>
    <row r="244" spans="1:5" ht="15" customHeight="1">
      <c r="A244" s="389">
        <v>2080802</v>
      </c>
      <c r="B244" s="390" t="s">
        <v>296</v>
      </c>
      <c r="C244" s="393">
        <v>197</v>
      </c>
      <c r="D244" s="393">
        <v>200</v>
      </c>
      <c r="E244" s="392">
        <f t="shared" si="8"/>
        <v>1.5228426395939021E-2</v>
      </c>
    </row>
    <row r="245" spans="1:5" ht="15" customHeight="1">
      <c r="A245" s="389">
        <v>2080803</v>
      </c>
      <c r="B245" s="390" t="s">
        <v>297</v>
      </c>
      <c r="C245" s="393"/>
      <c r="D245" s="393"/>
      <c r="E245" s="392" t="str">
        <f t="shared" si="8"/>
        <v/>
      </c>
    </row>
    <row r="246" spans="1:5" ht="15" customHeight="1">
      <c r="A246" s="389">
        <v>2080804</v>
      </c>
      <c r="B246" s="390" t="s">
        <v>298</v>
      </c>
      <c r="C246" s="362"/>
      <c r="D246" s="362"/>
      <c r="E246" s="392" t="str">
        <f t="shared" si="8"/>
        <v/>
      </c>
    </row>
    <row r="247" spans="1:5" ht="15" customHeight="1">
      <c r="A247" s="389">
        <v>2080805</v>
      </c>
      <c r="B247" s="390" t="s">
        <v>299</v>
      </c>
      <c r="C247" s="393">
        <v>316</v>
      </c>
      <c r="D247" s="393">
        <v>340</v>
      </c>
      <c r="E247" s="392">
        <f t="shared" si="8"/>
        <v>7.5949367088607556E-2</v>
      </c>
    </row>
    <row r="248" spans="1:5" ht="15" customHeight="1">
      <c r="A248" s="389">
        <v>2080899</v>
      </c>
      <c r="B248" s="390" t="s">
        <v>300</v>
      </c>
      <c r="C248" s="391">
        <v>1647</v>
      </c>
      <c r="D248" s="391">
        <v>1691</v>
      </c>
      <c r="E248" s="392">
        <f t="shared" si="8"/>
        <v>2.6715239829993909E-2</v>
      </c>
    </row>
    <row r="249" spans="1:5" ht="15" customHeight="1">
      <c r="A249" s="389">
        <v>20809</v>
      </c>
      <c r="B249" s="390" t="s">
        <v>301</v>
      </c>
      <c r="C249" s="391">
        <f>SUM(C250:C255)</f>
        <v>120</v>
      </c>
      <c r="D249" s="391">
        <f>SUM(D250:D255)</f>
        <v>79</v>
      </c>
      <c r="E249" s="392">
        <f t="shared" si="8"/>
        <v>-0.34166666666666667</v>
      </c>
    </row>
    <row r="250" spans="1:5" ht="15" customHeight="1">
      <c r="A250" s="389">
        <v>2080901</v>
      </c>
      <c r="B250" s="390" t="s">
        <v>302</v>
      </c>
      <c r="C250" s="393">
        <v>81</v>
      </c>
      <c r="D250" s="393">
        <v>108</v>
      </c>
      <c r="E250" s="392">
        <f t="shared" si="8"/>
        <v>0.33333333333333326</v>
      </c>
    </row>
    <row r="251" spans="1:5" ht="15" customHeight="1">
      <c r="A251" s="389">
        <v>2080902</v>
      </c>
      <c r="B251" s="390" t="s">
        <v>303</v>
      </c>
      <c r="C251" s="393">
        <v>17</v>
      </c>
      <c r="D251" s="393">
        <v>23</v>
      </c>
      <c r="E251" s="392">
        <f t="shared" si="8"/>
        <v>0.35294117647058831</v>
      </c>
    </row>
    <row r="252" spans="1:5" ht="15" customHeight="1">
      <c r="A252" s="389">
        <v>2080903</v>
      </c>
      <c r="B252" s="390" t="s">
        <v>304</v>
      </c>
      <c r="C252" s="393">
        <v>5</v>
      </c>
      <c r="D252" s="393">
        <v>6</v>
      </c>
      <c r="E252" s="392">
        <f t="shared" si="8"/>
        <v>0.19999999999999996</v>
      </c>
    </row>
    <row r="253" spans="1:5" ht="15" customHeight="1">
      <c r="A253" s="389">
        <v>2080904</v>
      </c>
      <c r="B253" s="390" t="s">
        <v>305</v>
      </c>
      <c r="C253" s="393">
        <v>5</v>
      </c>
      <c r="D253" s="393">
        <v>3</v>
      </c>
      <c r="E253" s="392">
        <f t="shared" si="8"/>
        <v>-0.4</v>
      </c>
    </row>
    <row r="254" spans="1:5" ht="15" customHeight="1">
      <c r="A254" s="389">
        <v>2080905</v>
      </c>
      <c r="B254" s="397" t="s">
        <v>306</v>
      </c>
      <c r="C254" s="393">
        <v>5</v>
      </c>
      <c r="D254" s="393">
        <v>6</v>
      </c>
      <c r="E254" s="392">
        <f t="shared" si="8"/>
        <v>0.19999999999999996</v>
      </c>
    </row>
    <row r="255" spans="1:5" ht="15" customHeight="1">
      <c r="A255" s="389">
        <v>2080999</v>
      </c>
      <c r="B255" s="397" t="s">
        <v>307</v>
      </c>
      <c r="C255" s="391">
        <v>7</v>
      </c>
      <c r="D255" s="391">
        <v>-67</v>
      </c>
      <c r="E255" s="392">
        <f t="shared" si="8"/>
        <v>-10.571428571428571</v>
      </c>
    </row>
    <row r="256" spans="1:5" ht="15" customHeight="1">
      <c r="A256" s="389">
        <v>20810</v>
      </c>
      <c r="B256" s="390" t="s">
        <v>308</v>
      </c>
      <c r="C256" s="391">
        <f>SUM(C257:C261)</f>
        <v>629</v>
      </c>
      <c r="D256" s="391">
        <f>SUM(D257:D261)</f>
        <v>735</v>
      </c>
      <c r="E256" s="392">
        <f t="shared" si="8"/>
        <v>0.16852146263910961</v>
      </c>
    </row>
    <row r="257" spans="1:5" ht="15" customHeight="1">
      <c r="A257" s="389">
        <v>2081001</v>
      </c>
      <c r="B257" s="390" t="s">
        <v>309</v>
      </c>
      <c r="C257" s="393"/>
      <c r="D257" s="393">
        <v>1</v>
      </c>
      <c r="E257" s="392" t="str">
        <f t="shared" si="8"/>
        <v/>
      </c>
    </row>
    <row r="258" spans="1:5" ht="15" customHeight="1">
      <c r="A258" s="389">
        <v>2081002</v>
      </c>
      <c r="B258" s="390" t="s">
        <v>310</v>
      </c>
      <c r="C258" s="393">
        <v>343</v>
      </c>
      <c r="D258" s="393">
        <v>368</v>
      </c>
      <c r="E258" s="392">
        <f t="shared" si="8"/>
        <v>7.2886297376093312E-2</v>
      </c>
    </row>
    <row r="259" spans="1:5" ht="15" customHeight="1">
      <c r="A259" s="389">
        <v>2081004</v>
      </c>
      <c r="B259" s="390" t="s">
        <v>311</v>
      </c>
      <c r="C259" s="393">
        <v>125</v>
      </c>
      <c r="D259" s="393">
        <v>213</v>
      </c>
      <c r="E259" s="392">
        <f t="shared" si="8"/>
        <v>0.70399999999999996</v>
      </c>
    </row>
    <row r="260" spans="1:5" ht="15" customHeight="1">
      <c r="A260" s="389">
        <v>2081005</v>
      </c>
      <c r="B260" s="390" t="s">
        <v>312</v>
      </c>
      <c r="C260" s="393">
        <v>46</v>
      </c>
      <c r="D260" s="393">
        <v>45</v>
      </c>
      <c r="E260" s="392">
        <f t="shared" si="8"/>
        <v>-2.1739130434782594E-2</v>
      </c>
    </row>
    <row r="261" spans="1:5" ht="15" customHeight="1">
      <c r="A261" s="394">
        <v>2081006</v>
      </c>
      <c r="B261" s="394" t="s">
        <v>313</v>
      </c>
      <c r="C261" s="393">
        <v>115</v>
      </c>
      <c r="D261" s="393">
        <v>108</v>
      </c>
      <c r="E261" s="392">
        <f t="shared" si="8"/>
        <v>-6.0869565217391286E-2</v>
      </c>
    </row>
    <row r="262" spans="1:5" ht="15" customHeight="1">
      <c r="A262" s="389">
        <v>20811</v>
      </c>
      <c r="B262" s="390" t="s">
        <v>314</v>
      </c>
      <c r="C262" s="391">
        <f>SUM(C263:C267)</f>
        <v>873</v>
      </c>
      <c r="D262" s="391">
        <f>SUM(D263:D267)</f>
        <v>754</v>
      </c>
      <c r="E262" s="392">
        <f t="shared" si="8"/>
        <v>-0.13631156930125998</v>
      </c>
    </row>
    <row r="263" spans="1:5" ht="15" customHeight="1">
      <c r="A263" s="389">
        <v>2081101</v>
      </c>
      <c r="B263" s="390" t="s">
        <v>95</v>
      </c>
      <c r="C263" s="393">
        <v>109</v>
      </c>
      <c r="D263" s="393">
        <v>146</v>
      </c>
      <c r="E263" s="392">
        <f t="shared" si="8"/>
        <v>0.33944954128440363</v>
      </c>
    </row>
    <row r="264" spans="1:5" ht="15" customHeight="1">
      <c r="A264" s="389">
        <v>2081104</v>
      </c>
      <c r="B264" s="390" t="s">
        <v>315</v>
      </c>
      <c r="C264" s="393">
        <v>36</v>
      </c>
      <c r="D264" s="393">
        <v>1</v>
      </c>
      <c r="E264" s="392">
        <f t="shared" si="8"/>
        <v>-0.97222222222222221</v>
      </c>
    </row>
    <row r="265" spans="1:5" ht="15" customHeight="1">
      <c r="A265" s="389">
        <v>2081105</v>
      </c>
      <c r="B265" s="390" t="s">
        <v>316</v>
      </c>
      <c r="C265" s="393">
        <v>50</v>
      </c>
      <c r="D265" s="393">
        <v>13</v>
      </c>
      <c r="E265" s="392">
        <f t="shared" si="8"/>
        <v>-0.74</v>
      </c>
    </row>
    <row r="266" spans="1:5" ht="15" customHeight="1">
      <c r="A266" s="389">
        <v>2081107</v>
      </c>
      <c r="B266" s="390" t="s">
        <v>317</v>
      </c>
      <c r="C266" s="393">
        <v>317</v>
      </c>
      <c r="D266" s="393">
        <v>320</v>
      </c>
      <c r="E266" s="392">
        <f t="shared" si="8"/>
        <v>9.4637223974762819E-3</v>
      </c>
    </row>
    <row r="267" spans="1:5" ht="15" customHeight="1">
      <c r="A267" s="389">
        <v>2081199</v>
      </c>
      <c r="B267" s="390" t="s">
        <v>318</v>
      </c>
      <c r="C267" s="393">
        <v>361</v>
      </c>
      <c r="D267" s="393">
        <v>274</v>
      </c>
      <c r="E267" s="392">
        <f t="shared" si="8"/>
        <v>-0.24099722991689754</v>
      </c>
    </row>
    <row r="268" spans="1:5" ht="15" customHeight="1">
      <c r="A268" s="389">
        <v>20816</v>
      </c>
      <c r="B268" s="390" t="s">
        <v>319</v>
      </c>
      <c r="C268" s="391">
        <f>SUM(C269:C270)</f>
        <v>45</v>
      </c>
      <c r="D268" s="391">
        <f>SUM(D269:D270)</f>
        <v>47</v>
      </c>
      <c r="E268" s="392">
        <f t="shared" si="8"/>
        <v>4.4444444444444509E-2</v>
      </c>
    </row>
    <row r="269" spans="1:5" ht="15" customHeight="1">
      <c r="A269" s="389">
        <v>2081601</v>
      </c>
      <c r="B269" s="390" t="s">
        <v>95</v>
      </c>
      <c r="C269" s="393">
        <v>45</v>
      </c>
      <c r="D269" s="393">
        <v>47</v>
      </c>
      <c r="E269" s="392">
        <f t="shared" si="8"/>
        <v>4.4444444444444509E-2</v>
      </c>
    </row>
    <row r="270" spans="1:5" ht="15" customHeight="1">
      <c r="A270" s="389">
        <v>2081699</v>
      </c>
      <c r="B270" s="390" t="s">
        <v>320</v>
      </c>
      <c r="C270" s="393"/>
      <c r="D270" s="393"/>
      <c r="E270" s="392" t="str">
        <f t="shared" si="8"/>
        <v/>
      </c>
    </row>
    <row r="271" spans="1:5" ht="15" customHeight="1">
      <c r="A271" s="389">
        <v>20819</v>
      </c>
      <c r="B271" s="390" t="s">
        <v>321</v>
      </c>
      <c r="C271" s="391">
        <f>SUM(C272:C273)</f>
        <v>1993</v>
      </c>
      <c r="D271" s="391">
        <f>SUM(D272:D273)</f>
        <v>2052</v>
      </c>
      <c r="E271" s="392">
        <f t="shared" si="8"/>
        <v>2.9603612644254929E-2</v>
      </c>
    </row>
    <row r="272" spans="1:5" ht="15" customHeight="1">
      <c r="A272" s="389">
        <v>2081901</v>
      </c>
      <c r="B272" s="390" t="s">
        <v>322</v>
      </c>
      <c r="C272" s="393">
        <v>95</v>
      </c>
      <c r="D272" s="393">
        <v>40</v>
      </c>
      <c r="E272" s="392">
        <f t="shared" si="8"/>
        <v>-0.57894736842105265</v>
      </c>
    </row>
    <row r="273" spans="1:5" ht="15" customHeight="1">
      <c r="A273" s="389">
        <v>2081902</v>
      </c>
      <c r="B273" s="390" t="s">
        <v>323</v>
      </c>
      <c r="C273" s="393">
        <v>1898</v>
      </c>
      <c r="D273" s="393">
        <v>2012</v>
      </c>
      <c r="E273" s="392">
        <f t="shared" si="8"/>
        <v>6.0063224446786023E-2</v>
      </c>
    </row>
    <row r="274" spans="1:5" ht="15" customHeight="1">
      <c r="A274" s="389">
        <v>20820</v>
      </c>
      <c r="B274" s="390" t="s">
        <v>324</v>
      </c>
      <c r="C274" s="391">
        <f>SUM(C275:C276)</f>
        <v>6</v>
      </c>
      <c r="D274" s="391">
        <f>SUM(D275:D276)</f>
        <v>6</v>
      </c>
      <c r="E274" s="392">
        <f t="shared" si="8"/>
        <v>0</v>
      </c>
    </row>
    <row r="275" spans="1:5" ht="15" customHeight="1">
      <c r="A275" s="389">
        <v>2082001</v>
      </c>
      <c r="B275" s="390" t="s">
        <v>325</v>
      </c>
      <c r="C275" s="393">
        <v>1</v>
      </c>
      <c r="D275" s="393"/>
      <c r="E275" s="392">
        <f t="shared" si="8"/>
        <v>-1</v>
      </c>
    </row>
    <row r="276" spans="1:5" ht="15" customHeight="1">
      <c r="A276" s="389">
        <v>2082002</v>
      </c>
      <c r="B276" s="390" t="s">
        <v>326</v>
      </c>
      <c r="C276" s="391">
        <v>5</v>
      </c>
      <c r="D276" s="391">
        <v>6</v>
      </c>
      <c r="E276" s="392">
        <f t="shared" si="8"/>
        <v>0.19999999999999996</v>
      </c>
    </row>
    <row r="277" spans="1:5" ht="15" customHeight="1">
      <c r="A277" s="389">
        <v>20821</v>
      </c>
      <c r="B277" s="390" t="s">
        <v>327</v>
      </c>
      <c r="C277" s="391">
        <f>SUM(C278:C279)</f>
        <v>23</v>
      </c>
      <c r="D277" s="391">
        <f>SUM(D278:D279)</f>
        <v>24</v>
      </c>
      <c r="E277" s="392">
        <f t="shared" si="8"/>
        <v>4.3478260869565188E-2</v>
      </c>
    </row>
    <row r="278" spans="1:5" ht="15" customHeight="1">
      <c r="A278" s="389">
        <v>2082101</v>
      </c>
      <c r="B278" s="390" t="s">
        <v>328</v>
      </c>
      <c r="C278" s="393">
        <v>16</v>
      </c>
      <c r="D278" s="393"/>
      <c r="E278" s="392">
        <f t="shared" si="8"/>
        <v>-1</v>
      </c>
    </row>
    <row r="279" spans="1:5" ht="15" customHeight="1">
      <c r="A279" s="389">
        <v>2082102</v>
      </c>
      <c r="B279" s="390" t="s">
        <v>329</v>
      </c>
      <c r="C279" s="393">
        <v>7</v>
      </c>
      <c r="D279" s="393">
        <v>24</v>
      </c>
      <c r="E279" s="392">
        <f t="shared" si="8"/>
        <v>2.4285714285714284</v>
      </c>
    </row>
    <row r="280" spans="1:5" ht="15" customHeight="1">
      <c r="A280" s="389">
        <v>20825</v>
      </c>
      <c r="B280" s="390" t="s">
        <v>330</v>
      </c>
      <c r="C280" s="391">
        <f>SUM(C281)</f>
        <v>224</v>
      </c>
      <c r="D280" s="391">
        <f>SUM(D281)</f>
        <v>118</v>
      </c>
      <c r="E280" s="392">
        <f t="shared" si="8"/>
        <v>-0.4732142857142857</v>
      </c>
    </row>
    <row r="281" spans="1:5" ht="15" customHeight="1">
      <c r="A281" s="389">
        <v>2082502</v>
      </c>
      <c r="B281" s="390" t="s">
        <v>331</v>
      </c>
      <c r="C281" s="393">
        <v>224</v>
      </c>
      <c r="D281" s="393">
        <v>118</v>
      </c>
      <c r="E281" s="392">
        <f t="shared" si="8"/>
        <v>-0.4732142857142857</v>
      </c>
    </row>
    <row r="282" spans="1:5" ht="15" customHeight="1">
      <c r="A282" s="389">
        <v>20826</v>
      </c>
      <c r="B282" s="390" t="s">
        <v>332</v>
      </c>
      <c r="C282" s="391">
        <f>SUM(C283:C284)</f>
        <v>425</v>
      </c>
      <c r="D282" s="391">
        <f>SUM(D283:D284)</f>
        <v>473</v>
      </c>
      <c r="E282" s="392">
        <f t="shared" ref="E282:E334" si="9">IF(ISERROR(D282/C282-1),"",D282/C282-1)</f>
        <v>0.11294117647058832</v>
      </c>
    </row>
    <row r="283" spans="1:5" ht="15" customHeight="1">
      <c r="A283" s="389">
        <v>2082602</v>
      </c>
      <c r="B283" s="390" t="s">
        <v>333</v>
      </c>
      <c r="C283" s="393">
        <v>425</v>
      </c>
      <c r="D283" s="393">
        <v>473</v>
      </c>
      <c r="E283" s="392">
        <f t="shared" si="9"/>
        <v>0.11294117647058832</v>
      </c>
    </row>
    <row r="284" spans="1:5" ht="15" customHeight="1">
      <c r="A284" s="389">
        <v>2082699</v>
      </c>
      <c r="B284" s="390" t="s">
        <v>334</v>
      </c>
      <c r="C284" s="391"/>
      <c r="D284" s="391"/>
      <c r="E284" s="392" t="str">
        <f t="shared" si="9"/>
        <v/>
      </c>
    </row>
    <row r="285" spans="1:5" ht="15" customHeight="1">
      <c r="A285" s="389">
        <v>20828</v>
      </c>
      <c r="B285" s="397" t="s">
        <v>335</v>
      </c>
      <c r="C285" s="391">
        <f>SUM(C286:C288)</f>
        <v>249</v>
      </c>
      <c r="D285" s="391">
        <f>SUM(D286:D288)</f>
        <v>271</v>
      </c>
      <c r="E285" s="392">
        <f t="shared" si="9"/>
        <v>8.8353413654618462E-2</v>
      </c>
    </row>
    <row r="286" spans="1:5" ht="15" customHeight="1">
      <c r="A286" s="389">
        <v>2082801</v>
      </c>
      <c r="B286" s="397" t="s">
        <v>247</v>
      </c>
      <c r="C286" s="393">
        <v>152</v>
      </c>
      <c r="D286" s="393">
        <v>161</v>
      </c>
      <c r="E286" s="392">
        <f t="shared" si="9"/>
        <v>5.921052631578938E-2</v>
      </c>
    </row>
    <row r="287" spans="1:5" ht="15" customHeight="1">
      <c r="A287" s="389">
        <v>2082804</v>
      </c>
      <c r="B287" s="397" t="s">
        <v>336</v>
      </c>
      <c r="C287" s="393">
        <v>97</v>
      </c>
      <c r="D287" s="393">
        <v>107</v>
      </c>
      <c r="E287" s="392">
        <f t="shared" si="9"/>
        <v>0.10309278350515472</v>
      </c>
    </row>
    <row r="288" spans="1:5" ht="15" customHeight="1">
      <c r="A288" s="389">
        <v>2082899</v>
      </c>
      <c r="B288" s="397" t="s">
        <v>337</v>
      </c>
      <c r="C288" s="393"/>
      <c r="D288" s="393">
        <v>3</v>
      </c>
      <c r="E288" s="392" t="str">
        <f t="shared" si="9"/>
        <v/>
      </c>
    </row>
    <row r="289" spans="1:5" ht="15" customHeight="1">
      <c r="A289" s="389">
        <v>20830</v>
      </c>
      <c r="B289" s="403" t="s">
        <v>338</v>
      </c>
      <c r="C289" s="393">
        <f>C290</f>
        <v>4</v>
      </c>
      <c r="D289" s="393">
        <f>D290</f>
        <v>5</v>
      </c>
      <c r="E289" s="393">
        <f>E290</f>
        <v>0</v>
      </c>
    </row>
    <row r="290" spans="1:5" ht="15" customHeight="1">
      <c r="A290" s="389">
        <v>2083001</v>
      </c>
      <c r="B290" s="403" t="s">
        <v>339</v>
      </c>
      <c r="C290" s="393">
        <v>4</v>
      </c>
      <c r="D290" s="393">
        <v>5</v>
      </c>
      <c r="E290" s="392"/>
    </row>
    <row r="291" spans="1:5" ht="15" customHeight="1">
      <c r="A291" s="389">
        <v>20899</v>
      </c>
      <c r="B291" s="390" t="s">
        <v>340</v>
      </c>
      <c r="C291" s="391">
        <f>SUM(C292)</f>
        <v>0</v>
      </c>
      <c r="D291" s="391">
        <f>SUM(D292)</f>
        <v>0</v>
      </c>
      <c r="E291" s="392" t="str">
        <f t="shared" si="9"/>
        <v/>
      </c>
    </row>
    <row r="292" spans="1:5" ht="15" customHeight="1">
      <c r="A292" s="389">
        <v>2089901</v>
      </c>
      <c r="B292" s="390" t="s">
        <v>341</v>
      </c>
      <c r="C292" s="391"/>
      <c r="D292" s="391"/>
      <c r="E292" s="392" t="str">
        <f t="shared" si="9"/>
        <v/>
      </c>
    </row>
    <row r="293" spans="1:5" ht="15" customHeight="1">
      <c r="A293" s="386">
        <v>210</v>
      </c>
      <c r="B293" s="404" t="s">
        <v>342</v>
      </c>
      <c r="C293" s="388">
        <f>SUM(C294,C297,C300,C303,C312,C314,C316,C321,C324,C327,C329,C333,C339)</f>
        <v>13323</v>
      </c>
      <c r="D293" s="388">
        <f>SUM(D294,D297,D300,D303,D312,D314,D316,D321,D324,D327,D329,D333,D339,D335,D337)</f>
        <v>14576</v>
      </c>
      <c r="E293" s="385">
        <f t="shared" si="9"/>
        <v>9.4047887112512107E-2</v>
      </c>
    </row>
    <row r="294" spans="1:5" ht="15" customHeight="1">
      <c r="A294" s="389">
        <v>21001</v>
      </c>
      <c r="B294" s="397" t="s">
        <v>343</v>
      </c>
      <c r="C294" s="391">
        <f>SUM(C295:C296)</f>
        <v>122</v>
      </c>
      <c r="D294" s="391">
        <f>SUM(D295:D296)</f>
        <v>201</v>
      </c>
      <c r="E294" s="392">
        <f t="shared" si="9"/>
        <v>0.64754098360655732</v>
      </c>
    </row>
    <row r="295" spans="1:5" ht="15" customHeight="1">
      <c r="A295" s="389">
        <v>2100101</v>
      </c>
      <c r="B295" s="397" t="s">
        <v>247</v>
      </c>
      <c r="C295" s="393">
        <v>122</v>
      </c>
      <c r="D295" s="393">
        <v>200</v>
      </c>
      <c r="E295" s="392">
        <f t="shared" si="9"/>
        <v>0.63934426229508201</v>
      </c>
    </row>
    <row r="296" spans="1:5" ht="15" customHeight="1">
      <c r="A296" s="389">
        <v>2100199</v>
      </c>
      <c r="B296" s="397" t="s">
        <v>344</v>
      </c>
      <c r="C296" s="393"/>
      <c r="D296" s="393">
        <v>1</v>
      </c>
      <c r="E296" s="392" t="str">
        <f t="shared" si="9"/>
        <v/>
      </c>
    </row>
    <row r="297" spans="1:5" ht="15" customHeight="1">
      <c r="A297" s="389">
        <v>21002</v>
      </c>
      <c r="B297" s="390" t="s">
        <v>345</v>
      </c>
      <c r="C297" s="391">
        <f>SUM(C298:C299)</f>
        <v>289</v>
      </c>
      <c r="D297" s="391">
        <f>SUM(D298:D299)</f>
        <v>288</v>
      </c>
      <c r="E297" s="392">
        <f t="shared" si="9"/>
        <v>-3.4602076124568004E-3</v>
      </c>
    </row>
    <row r="298" spans="1:5" ht="15" customHeight="1">
      <c r="A298" s="389">
        <v>2100201</v>
      </c>
      <c r="B298" s="390" t="s">
        <v>346</v>
      </c>
      <c r="C298" s="393">
        <v>289</v>
      </c>
      <c r="D298" s="393">
        <v>288</v>
      </c>
      <c r="E298" s="392">
        <f t="shared" si="9"/>
        <v>-3.4602076124568004E-3</v>
      </c>
    </row>
    <row r="299" spans="1:5" ht="15" customHeight="1">
      <c r="A299" s="389">
        <v>2100299</v>
      </c>
      <c r="B299" s="390" t="s">
        <v>347</v>
      </c>
      <c r="C299" s="393"/>
      <c r="D299" s="393"/>
      <c r="E299" s="392" t="str">
        <f t="shared" si="9"/>
        <v/>
      </c>
    </row>
    <row r="300" spans="1:5" ht="15" customHeight="1">
      <c r="A300" s="389">
        <v>21003</v>
      </c>
      <c r="B300" s="390" t="s">
        <v>348</v>
      </c>
      <c r="C300" s="391">
        <f>SUM(C301:C302)</f>
        <v>2478</v>
      </c>
      <c r="D300" s="391">
        <f>SUM(D301:D302)</f>
        <v>2308</v>
      </c>
      <c r="E300" s="392">
        <f t="shared" si="9"/>
        <v>-6.8603712671509331E-2</v>
      </c>
    </row>
    <row r="301" spans="1:5" ht="15" customHeight="1">
      <c r="A301" s="389">
        <v>2100302</v>
      </c>
      <c r="B301" s="390" t="s">
        <v>349</v>
      </c>
      <c r="C301" s="393">
        <v>2085</v>
      </c>
      <c r="D301" s="393">
        <v>2232</v>
      </c>
      <c r="E301" s="392">
        <f t="shared" si="9"/>
        <v>7.0503597122302253E-2</v>
      </c>
    </row>
    <row r="302" spans="1:5" ht="15" customHeight="1">
      <c r="A302" s="389">
        <v>2100399</v>
      </c>
      <c r="B302" s="390" t="s">
        <v>350</v>
      </c>
      <c r="C302" s="393">
        <v>393</v>
      </c>
      <c r="D302" s="393">
        <v>76</v>
      </c>
      <c r="E302" s="392">
        <f t="shared" si="9"/>
        <v>-0.80661577608142498</v>
      </c>
    </row>
    <row r="303" spans="1:5" ht="15" customHeight="1">
      <c r="A303" s="389">
        <v>21004</v>
      </c>
      <c r="B303" s="390" t="s">
        <v>351</v>
      </c>
      <c r="C303" s="391">
        <f>SUM(C304:C311)</f>
        <v>1890</v>
      </c>
      <c r="D303" s="391">
        <f>SUM(D304:D311)</f>
        <v>1892</v>
      </c>
      <c r="E303" s="392">
        <f t="shared" si="9"/>
        <v>1.0582010582009804E-3</v>
      </c>
    </row>
    <row r="304" spans="1:5" ht="15" customHeight="1">
      <c r="A304" s="389">
        <v>2100401</v>
      </c>
      <c r="B304" s="390" t="s">
        <v>352</v>
      </c>
      <c r="C304" s="393">
        <v>430</v>
      </c>
      <c r="D304" s="393">
        <v>389</v>
      </c>
      <c r="E304" s="392">
        <f t="shared" si="9"/>
        <v>-9.5348837209302317E-2</v>
      </c>
    </row>
    <row r="305" spans="1:5" ht="15" customHeight="1">
      <c r="A305" s="389">
        <v>2100402</v>
      </c>
      <c r="B305" s="390" t="s">
        <v>353</v>
      </c>
      <c r="C305" s="393">
        <v>150</v>
      </c>
      <c r="D305" s="393">
        <v>55</v>
      </c>
      <c r="E305" s="392">
        <f t="shared" si="9"/>
        <v>-0.6333333333333333</v>
      </c>
    </row>
    <row r="306" spans="1:5" ht="15" customHeight="1">
      <c r="A306" s="389">
        <v>2100403</v>
      </c>
      <c r="B306" s="390" t="s">
        <v>354</v>
      </c>
      <c r="C306" s="393">
        <v>272</v>
      </c>
      <c r="D306" s="393">
        <v>289</v>
      </c>
      <c r="E306" s="392">
        <f t="shared" si="9"/>
        <v>6.25E-2</v>
      </c>
    </row>
    <row r="307" spans="1:5" ht="15" customHeight="1">
      <c r="A307" s="389">
        <v>2100407</v>
      </c>
      <c r="B307" s="390" t="s">
        <v>355</v>
      </c>
      <c r="C307" s="393">
        <v>49</v>
      </c>
      <c r="D307" s="393">
        <v>46</v>
      </c>
      <c r="E307" s="392">
        <f t="shared" si="9"/>
        <v>-6.1224489795918324E-2</v>
      </c>
    </row>
    <row r="308" spans="1:5" ht="15" customHeight="1">
      <c r="A308" s="389">
        <v>2100408</v>
      </c>
      <c r="B308" s="390" t="s">
        <v>356</v>
      </c>
      <c r="C308" s="393">
        <v>788</v>
      </c>
      <c r="D308" s="393">
        <v>1066</v>
      </c>
      <c r="E308" s="392">
        <f t="shared" si="9"/>
        <v>0.35279187817258872</v>
      </c>
    </row>
    <row r="309" spans="1:5" ht="15" customHeight="1">
      <c r="A309" s="389">
        <v>2100409</v>
      </c>
      <c r="B309" s="390" t="s">
        <v>357</v>
      </c>
      <c r="C309" s="393">
        <v>74</v>
      </c>
      <c r="D309" s="393">
        <v>43</v>
      </c>
      <c r="E309" s="392">
        <f t="shared" si="9"/>
        <v>-0.41891891891891897</v>
      </c>
    </row>
    <row r="310" spans="1:5" ht="15" customHeight="1">
      <c r="A310" s="389">
        <v>2100410</v>
      </c>
      <c r="B310" s="390" t="s">
        <v>358</v>
      </c>
      <c r="C310" s="393">
        <v>99</v>
      </c>
      <c r="D310" s="393"/>
      <c r="E310" s="392">
        <f t="shared" si="9"/>
        <v>-1</v>
      </c>
    </row>
    <row r="311" spans="1:5" ht="15" customHeight="1">
      <c r="A311" s="389">
        <v>2100499</v>
      </c>
      <c r="B311" s="390" t="s">
        <v>359</v>
      </c>
      <c r="C311" s="393">
        <v>28</v>
      </c>
      <c r="D311" s="393">
        <v>4</v>
      </c>
      <c r="E311" s="392">
        <f t="shared" si="9"/>
        <v>-0.85714285714285721</v>
      </c>
    </row>
    <row r="312" spans="1:5" ht="15" customHeight="1">
      <c r="A312" s="389">
        <v>21006</v>
      </c>
      <c r="B312" s="390" t="s">
        <v>360</v>
      </c>
      <c r="C312" s="391">
        <f>SUM(C313)</f>
        <v>0</v>
      </c>
      <c r="D312" s="391">
        <f>SUM(D313)</f>
        <v>0</v>
      </c>
      <c r="E312" s="392" t="str">
        <f t="shared" si="9"/>
        <v/>
      </c>
    </row>
    <row r="313" spans="1:5" ht="15" customHeight="1">
      <c r="A313" s="389">
        <v>2100601</v>
      </c>
      <c r="B313" s="390" t="s">
        <v>361</v>
      </c>
      <c r="C313" s="393"/>
      <c r="D313" s="393"/>
      <c r="E313" s="392" t="str">
        <f t="shared" si="9"/>
        <v/>
      </c>
    </row>
    <row r="314" spans="1:5" ht="15" customHeight="1">
      <c r="A314" s="389">
        <v>21007</v>
      </c>
      <c r="B314" s="390" t="s">
        <v>362</v>
      </c>
      <c r="C314" s="391">
        <f>SUM(C315)</f>
        <v>935</v>
      </c>
      <c r="D314" s="391">
        <f>SUM(D315)</f>
        <v>1027</v>
      </c>
      <c r="E314" s="392">
        <f t="shared" si="9"/>
        <v>9.8395721925133683E-2</v>
      </c>
    </row>
    <row r="315" spans="1:5" ht="15" customHeight="1">
      <c r="A315" s="389">
        <v>2100799</v>
      </c>
      <c r="B315" s="390" t="s">
        <v>363</v>
      </c>
      <c r="C315" s="393">
        <v>935</v>
      </c>
      <c r="D315" s="393">
        <v>1027</v>
      </c>
      <c r="E315" s="392">
        <f t="shared" si="9"/>
        <v>9.8395721925133683E-2</v>
      </c>
    </row>
    <row r="316" spans="1:5" ht="15" customHeight="1">
      <c r="A316" s="389">
        <v>21011</v>
      </c>
      <c r="B316" s="390" t="s">
        <v>364</v>
      </c>
      <c r="C316" s="391">
        <f>SUM(C317:C320)</f>
        <v>6423</v>
      </c>
      <c r="D316" s="391">
        <f>SUM(D317:D320)</f>
        <v>6593</v>
      </c>
      <c r="E316" s="392">
        <f t="shared" si="9"/>
        <v>2.6467382842908282E-2</v>
      </c>
    </row>
    <row r="317" spans="1:5" ht="15" customHeight="1">
      <c r="A317" s="389">
        <v>2101101</v>
      </c>
      <c r="B317" s="390" t="s">
        <v>365</v>
      </c>
      <c r="C317" s="393">
        <v>1145</v>
      </c>
      <c r="D317" s="393">
        <v>1147</v>
      </c>
      <c r="E317" s="392">
        <f t="shared" si="9"/>
        <v>1.7467248908296096E-3</v>
      </c>
    </row>
    <row r="318" spans="1:5" ht="15" customHeight="1">
      <c r="A318" s="389">
        <v>2101102</v>
      </c>
      <c r="B318" s="390" t="s">
        <v>366</v>
      </c>
      <c r="C318" s="393">
        <v>2125</v>
      </c>
      <c r="D318" s="393">
        <v>2144</v>
      </c>
      <c r="E318" s="392">
        <f t="shared" si="9"/>
        <v>8.9411764705882302E-3</v>
      </c>
    </row>
    <row r="319" spans="1:5" ht="15" customHeight="1">
      <c r="A319" s="389">
        <v>2101103</v>
      </c>
      <c r="B319" s="390" t="s">
        <v>367</v>
      </c>
      <c r="C319" s="393">
        <v>2778</v>
      </c>
      <c r="D319" s="393">
        <v>2890</v>
      </c>
      <c r="E319" s="392">
        <f t="shared" si="9"/>
        <v>4.0316774658027299E-2</v>
      </c>
    </row>
    <row r="320" spans="1:5" ht="15" customHeight="1">
      <c r="A320" s="389">
        <v>2101199</v>
      </c>
      <c r="B320" s="390" t="s">
        <v>368</v>
      </c>
      <c r="C320" s="393">
        <v>375</v>
      </c>
      <c r="D320" s="393">
        <v>412</v>
      </c>
      <c r="E320" s="392">
        <f t="shared" si="9"/>
        <v>9.866666666666668E-2</v>
      </c>
    </row>
    <row r="321" spans="1:5" ht="15" customHeight="1">
      <c r="A321" s="389">
        <v>21012</v>
      </c>
      <c r="B321" s="390" t="s">
        <v>369</v>
      </c>
      <c r="C321" s="391">
        <f>SUM(C322:C323)</f>
        <v>519</v>
      </c>
      <c r="D321" s="391">
        <f>SUM(D322:D323)</f>
        <v>537</v>
      </c>
      <c r="E321" s="392">
        <f t="shared" si="9"/>
        <v>3.4682080924855585E-2</v>
      </c>
    </row>
    <row r="322" spans="1:5" ht="15" customHeight="1">
      <c r="A322" s="394">
        <v>2101201</v>
      </c>
      <c r="B322" s="394" t="s">
        <v>370</v>
      </c>
      <c r="C322" s="391"/>
      <c r="D322" s="391"/>
      <c r="E322" s="392" t="str">
        <f t="shared" si="9"/>
        <v/>
      </c>
    </row>
    <row r="323" spans="1:5" ht="15" customHeight="1">
      <c r="A323" s="389">
        <v>2101202</v>
      </c>
      <c r="B323" s="390" t="s">
        <v>371</v>
      </c>
      <c r="C323" s="393">
        <v>519</v>
      </c>
      <c r="D323" s="393">
        <v>537</v>
      </c>
      <c r="E323" s="392">
        <f t="shared" si="9"/>
        <v>3.4682080924855585E-2</v>
      </c>
    </row>
    <row r="324" spans="1:5" ht="15" customHeight="1">
      <c r="A324" s="389">
        <v>21013</v>
      </c>
      <c r="B324" s="390" t="s">
        <v>372</v>
      </c>
      <c r="C324" s="391">
        <f>SUM(C325:C326)</f>
        <v>75</v>
      </c>
      <c r="D324" s="391">
        <f>SUM(D325:D326)</f>
        <v>125</v>
      </c>
      <c r="E324" s="392">
        <f t="shared" si="9"/>
        <v>0.66666666666666674</v>
      </c>
    </row>
    <row r="325" spans="1:5" ht="15" customHeight="1">
      <c r="A325" s="389">
        <v>2101301</v>
      </c>
      <c r="B325" s="390" t="s">
        <v>373</v>
      </c>
      <c r="C325" s="391">
        <v>75</v>
      </c>
      <c r="D325" s="391">
        <v>125</v>
      </c>
      <c r="E325" s="392">
        <f t="shared" si="9"/>
        <v>0.66666666666666674</v>
      </c>
    </row>
    <row r="326" spans="1:5" ht="15" customHeight="1">
      <c r="A326" s="389">
        <v>2101399</v>
      </c>
      <c r="B326" s="390" t="s">
        <v>374</v>
      </c>
      <c r="C326" s="391"/>
      <c r="D326" s="391"/>
      <c r="E326" s="392" t="str">
        <f t="shared" si="9"/>
        <v/>
      </c>
    </row>
    <row r="327" spans="1:5" ht="15" customHeight="1">
      <c r="A327" s="389">
        <v>21014</v>
      </c>
      <c r="B327" s="390" t="s">
        <v>375</v>
      </c>
      <c r="C327" s="391">
        <f>SUM(C328)</f>
        <v>166</v>
      </c>
      <c r="D327" s="391">
        <f>SUM(D328)</f>
        <v>166</v>
      </c>
      <c r="E327" s="392">
        <f t="shared" si="9"/>
        <v>0</v>
      </c>
    </row>
    <row r="328" spans="1:5" ht="15" customHeight="1">
      <c r="A328" s="389">
        <v>2101401</v>
      </c>
      <c r="B328" s="390" t="s">
        <v>376</v>
      </c>
      <c r="C328" s="393">
        <v>166</v>
      </c>
      <c r="D328" s="393">
        <v>166</v>
      </c>
      <c r="E328" s="392">
        <f t="shared" si="9"/>
        <v>0</v>
      </c>
    </row>
    <row r="329" spans="1:5" ht="15" customHeight="1">
      <c r="A329" s="389">
        <v>21015</v>
      </c>
      <c r="B329" s="397" t="s">
        <v>377</v>
      </c>
      <c r="C329" s="391">
        <f>SUM(C330:C332)</f>
        <v>387</v>
      </c>
      <c r="D329" s="391">
        <f>SUM(D330:D332)</f>
        <v>455</v>
      </c>
      <c r="E329" s="392">
        <f t="shared" si="9"/>
        <v>0.17571059431524549</v>
      </c>
    </row>
    <row r="330" spans="1:5" ht="15" customHeight="1">
      <c r="A330" s="389">
        <v>2101501</v>
      </c>
      <c r="B330" s="397" t="s">
        <v>247</v>
      </c>
      <c r="C330" s="393">
        <v>373</v>
      </c>
      <c r="D330" s="393">
        <v>417</v>
      </c>
      <c r="E330" s="392">
        <f t="shared" si="9"/>
        <v>0.11796246648793574</v>
      </c>
    </row>
    <row r="331" spans="1:5" ht="15" customHeight="1">
      <c r="A331" s="389">
        <v>2101505</v>
      </c>
      <c r="B331" s="397" t="s">
        <v>378</v>
      </c>
      <c r="C331" s="391"/>
      <c r="D331" s="391"/>
      <c r="E331" s="392" t="str">
        <f t="shared" si="9"/>
        <v/>
      </c>
    </row>
    <row r="332" spans="1:5" ht="15" customHeight="1">
      <c r="A332" s="389">
        <v>2101599</v>
      </c>
      <c r="B332" s="397" t="s">
        <v>379</v>
      </c>
      <c r="C332" s="393">
        <v>14</v>
      </c>
      <c r="D332" s="393">
        <v>38</v>
      </c>
      <c r="E332" s="392">
        <f t="shared" si="9"/>
        <v>1.7142857142857144</v>
      </c>
    </row>
    <row r="333" spans="1:5" ht="15" customHeight="1">
      <c r="A333" s="389">
        <v>21016</v>
      </c>
      <c r="B333" s="397" t="s">
        <v>380</v>
      </c>
      <c r="C333" s="391">
        <f>C334</f>
        <v>1</v>
      </c>
      <c r="D333" s="391"/>
      <c r="E333" s="392">
        <f t="shared" si="9"/>
        <v>-1</v>
      </c>
    </row>
    <row r="334" spans="1:5" ht="15" customHeight="1">
      <c r="A334" s="389">
        <v>2101601</v>
      </c>
      <c r="B334" s="397" t="s">
        <v>381</v>
      </c>
      <c r="C334" s="391">
        <v>1</v>
      </c>
      <c r="D334" s="391"/>
      <c r="E334" s="392">
        <f t="shared" si="9"/>
        <v>-1</v>
      </c>
    </row>
    <row r="335" spans="1:5" ht="15" customHeight="1">
      <c r="A335" s="389">
        <v>21017</v>
      </c>
      <c r="B335" s="397" t="s">
        <v>382</v>
      </c>
      <c r="C335" s="391"/>
      <c r="D335" s="391">
        <f>D336</f>
        <v>46</v>
      </c>
      <c r="E335" s="392" t="str">
        <f t="shared" ref="E335:E362" si="10">IF(ISERROR(D335/C335-1),"",D335/C335-1)</f>
        <v/>
      </c>
    </row>
    <row r="336" spans="1:5" ht="15" customHeight="1">
      <c r="A336" s="389">
        <v>2101750</v>
      </c>
      <c r="B336" s="397" t="s">
        <v>147</v>
      </c>
      <c r="C336" s="391"/>
      <c r="D336" s="391">
        <v>46</v>
      </c>
      <c r="E336" s="392" t="str">
        <f t="shared" si="10"/>
        <v/>
      </c>
    </row>
    <row r="337" spans="1:5" ht="15" customHeight="1">
      <c r="A337" s="389">
        <v>21019</v>
      </c>
      <c r="B337" s="390" t="s">
        <v>383</v>
      </c>
      <c r="C337" s="391">
        <f>SUM(C338)</f>
        <v>0</v>
      </c>
      <c r="D337" s="391">
        <f>SUM(D338)</f>
        <v>935</v>
      </c>
      <c r="E337" s="392" t="str">
        <f t="shared" si="10"/>
        <v/>
      </c>
    </row>
    <row r="338" spans="1:5" ht="15" customHeight="1">
      <c r="A338" s="389">
        <v>2101999</v>
      </c>
      <c r="B338" s="390" t="s">
        <v>384</v>
      </c>
      <c r="C338" s="393"/>
      <c r="D338" s="393">
        <v>935</v>
      </c>
      <c r="E338" s="392" t="str">
        <f t="shared" si="10"/>
        <v/>
      </c>
    </row>
    <row r="339" spans="1:5" ht="15" customHeight="1">
      <c r="A339" s="389">
        <v>21099</v>
      </c>
      <c r="B339" s="390" t="s">
        <v>385</v>
      </c>
      <c r="C339" s="391">
        <f>SUM(C340)</f>
        <v>38</v>
      </c>
      <c r="D339" s="391">
        <f>SUM(D340)</f>
        <v>3</v>
      </c>
      <c r="E339" s="392">
        <f t="shared" si="10"/>
        <v>-0.92105263157894735</v>
      </c>
    </row>
    <row r="340" spans="1:5" ht="15" customHeight="1">
      <c r="A340" s="389">
        <v>2109901</v>
      </c>
      <c r="B340" s="390" t="s">
        <v>386</v>
      </c>
      <c r="C340" s="393">
        <v>38</v>
      </c>
      <c r="D340" s="393">
        <v>3</v>
      </c>
      <c r="E340" s="392">
        <f t="shared" si="10"/>
        <v>-0.92105263157894735</v>
      </c>
    </row>
    <row r="341" spans="1:5" ht="15" customHeight="1">
      <c r="A341" s="386">
        <v>211</v>
      </c>
      <c r="B341" s="387" t="s">
        <v>387</v>
      </c>
      <c r="C341" s="388">
        <f>SUM(C342,C346,C348,C352,C355,C359,C362,C364,C366,C370)</f>
        <v>1442</v>
      </c>
      <c r="D341" s="388">
        <f>SUM(D342,D346,D348,D352,D355,D359,D362,D364,D366,D370,D368)</f>
        <v>221</v>
      </c>
      <c r="E341" s="385">
        <f t="shared" si="10"/>
        <v>-0.84674063800277399</v>
      </c>
    </row>
    <row r="342" spans="1:5" ht="15" customHeight="1">
      <c r="A342" s="389">
        <v>21101</v>
      </c>
      <c r="B342" s="390" t="s">
        <v>388</v>
      </c>
      <c r="C342" s="391">
        <f>C343+C344+C345</f>
        <v>15</v>
      </c>
      <c r="D342" s="391">
        <f>D343+D344+D345</f>
        <v>15</v>
      </c>
      <c r="E342" s="392">
        <f t="shared" si="10"/>
        <v>0</v>
      </c>
    </row>
    <row r="343" spans="1:5" ht="15" customHeight="1">
      <c r="A343" s="389">
        <v>2110101</v>
      </c>
      <c r="B343" s="390" t="s">
        <v>95</v>
      </c>
      <c r="C343" s="391"/>
      <c r="D343" s="391"/>
      <c r="E343" s="392" t="str">
        <f t="shared" si="10"/>
        <v/>
      </c>
    </row>
    <row r="344" spans="1:5" ht="15" customHeight="1">
      <c r="A344" s="389">
        <v>2110105</v>
      </c>
      <c r="B344" s="390" t="s">
        <v>389</v>
      </c>
      <c r="C344" s="391"/>
      <c r="D344" s="391"/>
      <c r="E344" s="392" t="str">
        <f t="shared" si="10"/>
        <v/>
      </c>
    </row>
    <row r="345" spans="1:5" ht="15" customHeight="1">
      <c r="A345" s="389">
        <v>2110199</v>
      </c>
      <c r="B345" s="390" t="s">
        <v>390</v>
      </c>
      <c r="C345" s="393">
        <v>15</v>
      </c>
      <c r="D345" s="393">
        <v>15</v>
      </c>
      <c r="E345" s="392">
        <f t="shared" si="10"/>
        <v>0</v>
      </c>
    </row>
    <row r="346" spans="1:5" ht="15" customHeight="1">
      <c r="A346" s="389">
        <v>21102</v>
      </c>
      <c r="B346" s="390" t="s">
        <v>391</v>
      </c>
      <c r="C346" s="391">
        <f>C347</f>
        <v>0</v>
      </c>
      <c r="D346" s="391"/>
      <c r="E346" s="392" t="str">
        <f t="shared" si="10"/>
        <v/>
      </c>
    </row>
    <row r="347" spans="1:5" ht="15" customHeight="1">
      <c r="A347" s="389">
        <v>2110299</v>
      </c>
      <c r="B347" s="390" t="s">
        <v>392</v>
      </c>
      <c r="C347" s="391"/>
      <c r="D347" s="391"/>
      <c r="E347" s="392" t="str">
        <f t="shared" si="10"/>
        <v/>
      </c>
    </row>
    <row r="348" spans="1:5" ht="15" customHeight="1">
      <c r="A348" s="389">
        <v>21103</v>
      </c>
      <c r="B348" s="390" t="s">
        <v>393</v>
      </c>
      <c r="C348" s="391">
        <f>SUM(C349:C351)</f>
        <v>1416</v>
      </c>
      <c r="D348" s="391">
        <f>SUM(D349:D351)</f>
        <v>103</v>
      </c>
      <c r="E348" s="392">
        <f t="shared" si="10"/>
        <v>-0.92725988700564976</v>
      </c>
    </row>
    <row r="349" spans="1:5" ht="15" customHeight="1">
      <c r="A349" s="389">
        <v>2110302</v>
      </c>
      <c r="B349" s="390" t="s">
        <v>394</v>
      </c>
      <c r="C349" s="393">
        <v>1396</v>
      </c>
      <c r="D349" s="393">
        <v>103</v>
      </c>
      <c r="E349" s="392">
        <f t="shared" si="10"/>
        <v>-0.92621776504297992</v>
      </c>
    </row>
    <row r="350" spans="1:5" ht="15" customHeight="1">
      <c r="A350" s="389">
        <v>2110304</v>
      </c>
      <c r="B350" s="390" t="s">
        <v>395</v>
      </c>
      <c r="C350" s="391"/>
      <c r="D350" s="391"/>
      <c r="E350" s="392" t="str">
        <f t="shared" si="10"/>
        <v/>
      </c>
    </row>
    <row r="351" spans="1:5" ht="15" customHeight="1">
      <c r="A351" s="389">
        <v>2110399</v>
      </c>
      <c r="B351" s="390" t="s">
        <v>396</v>
      </c>
      <c r="C351" s="391">
        <v>20</v>
      </c>
      <c r="D351" s="391"/>
      <c r="E351" s="392">
        <f t="shared" si="10"/>
        <v>-1</v>
      </c>
    </row>
    <row r="352" spans="1:5" ht="15" customHeight="1">
      <c r="A352" s="389">
        <v>21104</v>
      </c>
      <c r="B352" s="390" t="s">
        <v>397</v>
      </c>
      <c r="C352" s="391"/>
      <c r="D352" s="391"/>
      <c r="E352" s="392" t="str">
        <f t="shared" si="10"/>
        <v/>
      </c>
    </row>
    <row r="353" spans="1:5" ht="15" customHeight="1">
      <c r="A353" s="389">
        <v>2110402</v>
      </c>
      <c r="B353" s="390" t="s">
        <v>398</v>
      </c>
      <c r="C353" s="391"/>
      <c r="D353" s="391"/>
      <c r="E353" s="392" t="str">
        <f t="shared" si="10"/>
        <v/>
      </c>
    </row>
    <row r="354" spans="1:5" ht="15" customHeight="1">
      <c r="A354" s="389">
        <v>2110499</v>
      </c>
      <c r="B354" s="397" t="s">
        <v>399</v>
      </c>
      <c r="C354" s="393"/>
      <c r="D354" s="393"/>
      <c r="E354" s="392" t="str">
        <f t="shared" si="10"/>
        <v/>
      </c>
    </row>
    <row r="355" spans="1:5" ht="15" customHeight="1">
      <c r="A355" s="389">
        <v>21105</v>
      </c>
      <c r="B355" s="390" t="s">
        <v>400</v>
      </c>
      <c r="C355" s="391">
        <f>SUM(C356:C358)</f>
        <v>11</v>
      </c>
      <c r="D355" s="391">
        <f>SUM(D356:D358)</f>
        <v>32</v>
      </c>
      <c r="E355" s="392">
        <f t="shared" si="10"/>
        <v>1.9090909090909092</v>
      </c>
    </row>
    <row r="356" spans="1:5" ht="15" customHeight="1">
      <c r="A356" s="389">
        <v>2110501</v>
      </c>
      <c r="B356" s="397" t="s">
        <v>401</v>
      </c>
      <c r="C356" s="391">
        <v>11</v>
      </c>
      <c r="D356" s="391">
        <v>32</v>
      </c>
      <c r="E356" s="392">
        <f t="shared" si="10"/>
        <v>1.9090909090909092</v>
      </c>
    </row>
    <row r="357" spans="1:5" ht="15" customHeight="1">
      <c r="A357" s="389">
        <v>2110503</v>
      </c>
      <c r="B357" s="397" t="s">
        <v>402</v>
      </c>
      <c r="C357" s="391"/>
      <c r="D357" s="391"/>
      <c r="E357" s="392" t="str">
        <f t="shared" si="10"/>
        <v/>
      </c>
    </row>
    <row r="358" spans="1:5" ht="15" customHeight="1">
      <c r="A358" s="389">
        <v>2110599</v>
      </c>
      <c r="B358" s="397" t="s">
        <v>403</v>
      </c>
      <c r="C358" s="391"/>
      <c r="D358" s="391"/>
      <c r="E358" s="392" t="str">
        <f t="shared" si="10"/>
        <v/>
      </c>
    </row>
    <row r="359" spans="1:5" ht="15" customHeight="1">
      <c r="A359" s="389">
        <v>21106</v>
      </c>
      <c r="B359" s="390" t="s">
        <v>404</v>
      </c>
      <c r="C359" s="391">
        <f>SUM(C360:C361)</f>
        <v>0</v>
      </c>
      <c r="D359" s="391">
        <f>SUM(D360:D361)</f>
        <v>0</v>
      </c>
      <c r="E359" s="392" t="str">
        <f t="shared" si="10"/>
        <v/>
      </c>
    </row>
    <row r="360" spans="1:5" ht="15" customHeight="1">
      <c r="A360" s="389">
        <v>2110602</v>
      </c>
      <c r="B360" s="390" t="s">
        <v>405</v>
      </c>
      <c r="C360" s="391"/>
      <c r="D360" s="391"/>
      <c r="E360" s="392" t="str">
        <f t="shared" si="10"/>
        <v/>
      </c>
    </row>
    <row r="361" spans="1:5" ht="15" customHeight="1">
      <c r="A361" s="389">
        <v>2110699</v>
      </c>
      <c r="B361" s="390" t="s">
        <v>406</v>
      </c>
      <c r="C361" s="391"/>
      <c r="D361" s="391"/>
      <c r="E361" s="392" t="str">
        <f t="shared" si="10"/>
        <v/>
      </c>
    </row>
    <row r="362" spans="1:5" ht="15" customHeight="1">
      <c r="A362" s="389">
        <v>21107</v>
      </c>
      <c r="B362" s="390" t="s">
        <v>407</v>
      </c>
      <c r="C362" s="391">
        <f>SUM(C363)</f>
        <v>0</v>
      </c>
      <c r="D362" s="391">
        <f>SUM(D363)</f>
        <v>0</v>
      </c>
      <c r="E362" s="392" t="str">
        <f t="shared" si="10"/>
        <v/>
      </c>
    </row>
    <row r="363" spans="1:5" ht="15" customHeight="1">
      <c r="A363" s="389">
        <v>2110799</v>
      </c>
      <c r="B363" s="390" t="s">
        <v>408</v>
      </c>
      <c r="C363" s="391"/>
      <c r="D363" s="391"/>
      <c r="E363" s="392" t="str">
        <f t="shared" ref="E363:E375" si="11">IF(ISERROR(D363/C363-1),"",D363/C363-1)</f>
        <v/>
      </c>
    </row>
    <row r="364" spans="1:5" ht="15" customHeight="1">
      <c r="A364" s="389">
        <v>21108</v>
      </c>
      <c r="B364" s="390" t="s">
        <v>409</v>
      </c>
      <c r="C364" s="391">
        <f t="shared" ref="C364:C368" si="12">SUM(C365)</f>
        <v>0</v>
      </c>
      <c r="D364" s="391">
        <f t="shared" ref="D364:D368" si="13">SUM(D365)</f>
        <v>0</v>
      </c>
      <c r="E364" s="392" t="str">
        <f t="shared" si="11"/>
        <v/>
      </c>
    </row>
    <row r="365" spans="1:5" ht="15" customHeight="1">
      <c r="A365" s="389">
        <v>2110899</v>
      </c>
      <c r="B365" s="390" t="s">
        <v>410</v>
      </c>
      <c r="C365" s="391"/>
      <c r="D365" s="391"/>
      <c r="E365" s="392" t="str">
        <f t="shared" si="11"/>
        <v/>
      </c>
    </row>
    <row r="366" spans="1:5" ht="15" customHeight="1">
      <c r="A366" s="389">
        <v>21110</v>
      </c>
      <c r="B366" s="390" t="s">
        <v>411</v>
      </c>
      <c r="C366" s="391">
        <f t="shared" si="12"/>
        <v>0</v>
      </c>
      <c r="D366" s="391">
        <f t="shared" si="13"/>
        <v>6</v>
      </c>
      <c r="E366" s="392" t="str">
        <f t="shared" si="11"/>
        <v/>
      </c>
    </row>
    <row r="367" spans="1:5" ht="15" customHeight="1">
      <c r="A367" s="389">
        <v>2111001</v>
      </c>
      <c r="B367" s="390" t="s">
        <v>412</v>
      </c>
      <c r="C367" s="393"/>
      <c r="D367" s="393">
        <v>6</v>
      </c>
      <c r="E367" s="392" t="str">
        <f t="shared" si="11"/>
        <v/>
      </c>
    </row>
    <row r="368" spans="1:5" ht="15" customHeight="1">
      <c r="A368" s="389">
        <v>21114</v>
      </c>
      <c r="B368" s="390" t="s">
        <v>413</v>
      </c>
      <c r="C368" s="391">
        <f t="shared" si="12"/>
        <v>0</v>
      </c>
      <c r="D368" s="391">
        <f t="shared" si="13"/>
        <v>15</v>
      </c>
      <c r="E368" s="392" t="str">
        <f t="shared" si="11"/>
        <v/>
      </c>
    </row>
    <row r="369" spans="1:5" ht="15" customHeight="1">
      <c r="A369" s="389">
        <v>2111407</v>
      </c>
      <c r="B369" s="390" t="s">
        <v>414</v>
      </c>
      <c r="C369" s="391"/>
      <c r="D369" s="391">
        <v>15</v>
      </c>
      <c r="E369" s="392" t="str">
        <f t="shared" si="11"/>
        <v/>
      </c>
    </row>
    <row r="370" spans="1:5" ht="15" customHeight="1">
      <c r="A370" s="389">
        <v>21199</v>
      </c>
      <c r="B370" s="390" t="s">
        <v>415</v>
      </c>
      <c r="C370" s="391">
        <f>SUM(C371)</f>
        <v>0</v>
      </c>
      <c r="D370" s="391">
        <f>SUM(D371)</f>
        <v>50</v>
      </c>
      <c r="E370" s="392" t="str">
        <f t="shared" si="11"/>
        <v/>
      </c>
    </row>
    <row r="371" spans="1:5" ht="15" customHeight="1">
      <c r="A371" s="389">
        <v>2119901</v>
      </c>
      <c r="B371" s="390" t="s">
        <v>416</v>
      </c>
      <c r="C371" s="391"/>
      <c r="D371" s="391">
        <v>50</v>
      </c>
      <c r="E371" s="392" t="str">
        <f t="shared" si="11"/>
        <v/>
      </c>
    </row>
    <row r="372" spans="1:5" ht="15" customHeight="1">
      <c r="A372" s="386">
        <v>212</v>
      </c>
      <c r="B372" s="387" t="s">
        <v>417</v>
      </c>
      <c r="C372" s="388">
        <f>SUM(C373,C377,C379,C382,C384)</f>
        <v>2437</v>
      </c>
      <c r="D372" s="388">
        <f>SUM(D373,D377,D379,D382,D384)</f>
        <v>13826</v>
      </c>
      <c r="E372" s="385">
        <f t="shared" si="11"/>
        <v>4.6733688961838329</v>
      </c>
    </row>
    <row r="373" spans="1:5" ht="15" customHeight="1">
      <c r="A373" s="389">
        <v>21201</v>
      </c>
      <c r="B373" s="390" t="s">
        <v>418</v>
      </c>
      <c r="C373" s="391">
        <f>SUM(C374:C376)</f>
        <v>1987</v>
      </c>
      <c r="D373" s="391">
        <f>SUM(D374:D376)</f>
        <v>2327</v>
      </c>
      <c r="E373" s="392">
        <f t="shared" si="11"/>
        <v>0.17111222949169602</v>
      </c>
    </row>
    <row r="374" spans="1:5" ht="15" customHeight="1">
      <c r="A374" s="389">
        <v>2120101</v>
      </c>
      <c r="B374" s="390" t="s">
        <v>95</v>
      </c>
      <c r="C374" s="393">
        <v>984</v>
      </c>
      <c r="D374" s="393">
        <v>1114</v>
      </c>
      <c r="E374" s="392">
        <f t="shared" si="11"/>
        <v>0.13211382113821135</v>
      </c>
    </row>
    <row r="375" spans="1:5" ht="15" customHeight="1">
      <c r="A375" s="389">
        <v>2120104</v>
      </c>
      <c r="B375" s="390" t="s">
        <v>419</v>
      </c>
      <c r="C375" s="391"/>
      <c r="D375" s="391">
        <v>959</v>
      </c>
      <c r="E375" s="392" t="str">
        <f t="shared" si="11"/>
        <v/>
      </c>
    </row>
    <row r="376" spans="1:5" ht="15" customHeight="1">
      <c r="A376" s="389">
        <v>2120199</v>
      </c>
      <c r="B376" s="390" t="s">
        <v>420</v>
      </c>
      <c r="C376" s="393">
        <v>1003</v>
      </c>
      <c r="D376" s="393">
        <v>254</v>
      </c>
      <c r="E376" s="392">
        <f t="shared" ref="E376:E418" si="14">IF(ISERROR(D376/C376-1),"",D376/C376-1)</f>
        <v>-0.74675972083748754</v>
      </c>
    </row>
    <row r="377" spans="1:5" ht="15" customHeight="1">
      <c r="A377" s="389">
        <v>21202</v>
      </c>
      <c r="B377" s="390" t="s">
        <v>421</v>
      </c>
      <c r="C377" s="393">
        <f>SUM(C378)</f>
        <v>1</v>
      </c>
      <c r="D377" s="393">
        <f>SUM(D378)</f>
        <v>16</v>
      </c>
      <c r="E377" s="392">
        <f t="shared" si="14"/>
        <v>15</v>
      </c>
    </row>
    <row r="378" spans="1:5" ht="15" customHeight="1">
      <c r="A378" s="389">
        <v>2120201</v>
      </c>
      <c r="B378" s="390" t="s">
        <v>422</v>
      </c>
      <c r="C378" s="393">
        <v>1</v>
      </c>
      <c r="D378" s="393">
        <v>16</v>
      </c>
      <c r="E378" s="392">
        <f t="shared" si="14"/>
        <v>15</v>
      </c>
    </row>
    <row r="379" spans="1:5" ht="15" customHeight="1">
      <c r="A379" s="389">
        <v>21203</v>
      </c>
      <c r="B379" s="390" t="s">
        <v>423</v>
      </c>
      <c r="C379" s="391">
        <f>SUM(C380:C381)</f>
        <v>0</v>
      </c>
      <c r="D379" s="391">
        <f>SUM(D380:D381)</f>
        <v>10657</v>
      </c>
      <c r="E379" s="392" t="str">
        <f t="shared" si="14"/>
        <v/>
      </c>
    </row>
    <row r="380" spans="1:5" ht="15" customHeight="1">
      <c r="A380" s="389">
        <v>2120303</v>
      </c>
      <c r="B380" s="390" t="s">
        <v>424</v>
      </c>
      <c r="C380" s="391"/>
      <c r="D380" s="391"/>
      <c r="E380" s="392" t="str">
        <f t="shared" si="14"/>
        <v/>
      </c>
    </row>
    <row r="381" spans="1:5" ht="15" customHeight="1">
      <c r="A381" s="389">
        <v>2120399</v>
      </c>
      <c r="B381" s="390" t="s">
        <v>425</v>
      </c>
      <c r="C381" s="391"/>
      <c r="D381" s="391">
        <v>10657</v>
      </c>
      <c r="E381" s="392" t="str">
        <f t="shared" si="14"/>
        <v/>
      </c>
    </row>
    <row r="382" spans="1:5" ht="15" customHeight="1">
      <c r="A382" s="389">
        <v>21205</v>
      </c>
      <c r="B382" s="390" t="s">
        <v>426</v>
      </c>
      <c r="C382" s="391">
        <f>SUM(C383)</f>
        <v>449</v>
      </c>
      <c r="D382" s="391">
        <f>SUM(D383)</f>
        <v>697</v>
      </c>
      <c r="E382" s="392">
        <f t="shared" si="14"/>
        <v>0.5523385300668151</v>
      </c>
    </row>
    <row r="383" spans="1:5" ht="15" customHeight="1">
      <c r="A383" s="389">
        <v>2120501</v>
      </c>
      <c r="B383" s="390" t="s">
        <v>427</v>
      </c>
      <c r="C383" s="391">
        <v>449</v>
      </c>
      <c r="D383" s="391">
        <v>697</v>
      </c>
      <c r="E383" s="392">
        <f t="shared" si="14"/>
        <v>0.5523385300668151</v>
      </c>
    </row>
    <row r="384" spans="1:5" ht="15" customHeight="1">
      <c r="A384" s="389">
        <v>21299</v>
      </c>
      <c r="B384" s="390" t="s">
        <v>428</v>
      </c>
      <c r="C384" s="391">
        <f>SUM(C385)</f>
        <v>0</v>
      </c>
      <c r="D384" s="391">
        <f>SUM(D385)</f>
        <v>129</v>
      </c>
      <c r="E384" s="392" t="str">
        <f t="shared" si="14"/>
        <v/>
      </c>
    </row>
    <row r="385" spans="1:5" ht="15" customHeight="1">
      <c r="A385" s="389">
        <v>2129901</v>
      </c>
      <c r="B385" s="390" t="s">
        <v>429</v>
      </c>
      <c r="C385" s="391"/>
      <c r="D385" s="391">
        <v>129</v>
      </c>
      <c r="E385" s="392" t="str">
        <f t="shared" si="14"/>
        <v/>
      </c>
    </row>
    <row r="386" spans="1:5" ht="15" customHeight="1">
      <c r="A386" s="386">
        <v>213</v>
      </c>
      <c r="B386" s="387" t="s">
        <v>430</v>
      </c>
      <c r="C386" s="388">
        <f>SUM(C387,C406,C419,C433,C441,C446,C451)</f>
        <v>15481</v>
      </c>
      <c r="D386" s="388">
        <f>SUM(D387,D406,D419,D433,D441,D446,D451)</f>
        <v>14406</v>
      </c>
      <c r="E386" s="385">
        <f t="shared" si="14"/>
        <v>-6.9439958659001322E-2</v>
      </c>
    </row>
    <row r="387" spans="1:5" ht="15" customHeight="1">
      <c r="A387" s="389">
        <v>21301</v>
      </c>
      <c r="B387" s="390" t="s">
        <v>431</v>
      </c>
      <c r="C387" s="391">
        <f>SUM(C388:C405)</f>
        <v>6910</v>
      </c>
      <c r="D387" s="391">
        <f>SUM(D388:D405)</f>
        <v>7048</v>
      </c>
      <c r="E387" s="392">
        <f t="shared" si="14"/>
        <v>1.9971056439942014E-2</v>
      </c>
    </row>
    <row r="388" spans="1:5" ht="15" customHeight="1">
      <c r="A388" s="389">
        <v>2130101</v>
      </c>
      <c r="B388" s="390" t="s">
        <v>95</v>
      </c>
      <c r="C388" s="393">
        <v>352</v>
      </c>
      <c r="D388" s="393">
        <v>330</v>
      </c>
      <c r="E388" s="392">
        <f t="shared" si="14"/>
        <v>-6.25E-2</v>
      </c>
    </row>
    <row r="389" spans="1:5" ht="15" customHeight="1">
      <c r="A389" s="389">
        <v>2130104</v>
      </c>
      <c r="B389" s="390" t="s">
        <v>432</v>
      </c>
      <c r="C389" s="393">
        <v>3706</v>
      </c>
      <c r="D389" s="393">
        <v>4169</v>
      </c>
      <c r="E389" s="392">
        <f t="shared" si="14"/>
        <v>0.12493254182406899</v>
      </c>
    </row>
    <row r="390" spans="1:5" ht="15" customHeight="1">
      <c r="A390" s="389">
        <v>2130106</v>
      </c>
      <c r="B390" s="390" t="s">
        <v>433</v>
      </c>
      <c r="C390" s="393">
        <v>39</v>
      </c>
      <c r="D390" s="393">
        <v>61</v>
      </c>
      <c r="E390" s="392">
        <f t="shared" si="14"/>
        <v>0.5641025641025641</v>
      </c>
    </row>
    <row r="391" spans="1:5" ht="15" customHeight="1">
      <c r="A391" s="389">
        <v>2130108</v>
      </c>
      <c r="B391" s="390" t="s">
        <v>434</v>
      </c>
      <c r="C391" s="393">
        <v>52</v>
      </c>
      <c r="D391" s="393">
        <v>58</v>
      </c>
      <c r="E391" s="392">
        <f t="shared" si="14"/>
        <v>0.11538461538461542</v>
      </c>
    </row>
    <row r="392" spans="1:5" ht="15" customHeight="1">
      <c r="A392" s="389">
        <v>2130109</v>
      </c>
      <c r="B392" s="390" t="s">
        <v>435</v>
      </c>
      <c r="C392" s="391">
        <v>2</v>
      </c>
      <c r="D392" s="391">
        <v>15</v>
      </c>
      <c r="E392" s="392">
        <f t="shared" si="14"/>
        <v>6.5</v>
      </c>
    </row>
    <row r="393" spans="1:5" ht="15" customHeight="1">
      <c r="A393" s="389">
        <v>2130110</v>
      </c>
      <c r="B393" s="397" t="s">
        <v>436</v>
      </c>
      <c r="C393" s="391"/>
      <c r="D393" s="391"/>
      <c r="E393" s="392" t="str">
        <f t="shared" si="14"/>
        <v/>
      </c>
    </row>
    <row r="394" spans="1:5" ht="15" customHeight="1">
      <c r="A394" s="389">
        <v>2130111</v>
      </c>
      <c r="B394" s="397" t="s">
        <v>437</v>
      </c>
      <c r="C394" s="391"/>
      <c r="D394" s="391">
        <v>29</v>
      </c>
      <c r="E394" s="392" t="str">
        <f t="shared" si="14"/>
        <v/>
      </c>
    </row>
    <row r="395" spans="1:5" ht="15" customHeight="1">
      <c r="A395" s="389">
        <v>2130119</v>
      </c>
      <c r="B395" s="390" t="s">
        <v>438</v>
      </c>
      <c r="C395" s="391">
        <v>15</v>
      </c>
      <c r="D395" s="391">
        <v>11</v>
      </c>
      <c r="E395" s="392">
        <f t="shared" si="14"/>
        <v>-0.26666666666666672</v>
      </c>
    </row>
    <row r="396" spans="1:5" ht="15" customHeight="1">
      <c r="A396" s="389">
        <v>2130120</v>
      </c>
      <c r="B396" s="390" t="s">
        <v>439</v>
      </c>
      <c r="C396" s="391"/>
      <c r="D396" s="391">
        <v>1225</v>
      </c>
      <c r="E396" s="392" t="str">
        <f t="shared" si="14"/>
        <v/>
      </c>
    </row>
    <row r="397" spans="1:5" ht="15" customHeight="1">
      <c r="A397" s="389">
        <v>2130122</v>
      </c>
      <c r="B397" s="390" t="s">
        <v>440</v>
      </c>
      <c r="C397" s="393">
        <v>1312</v>
      </c>
      <c r="D397" s="393">
        <v>109</v>
      </c>
      <c r="E397" s="392">
        <f t="shared" si="14"/>
        <v>-0.91692073170731703</v>
      </c>
    </row>
    <row r="398" spans="1:5" ht="15" customHeight="1">
      <c r="A398" s="389">
        <v>2130124</v>
      </c>
      <c r="B398" s="390" t="s">
        <v>441</v>
      </c>
      <c r="C398" s="393">
        <v>7</v>
      </c>
      <c r="D398" s="393">
        <v>31</v>
      </c>
      <c r="E398" s="392">
        <f t="shared" si="14"/>
        <v>3.4285714285714288</v>
      </c>
    </row>
    <row r="399" spans="1:5" ht="15" customHeight="1">
      <c r="A399" s="389">
        <v>2130125</v>
      </c>
      <c r="B399" s="390" t="s">
        <v>442</v>
      </c>
      <c r="C399" s="393">
        <v>285</v>
      </c>
      <c r="D399" s="393">
        <v>5</v>
      </c>
      <c r="E399" s="392">
        <f t="shared" si="14"/>
        <v>-0.98245614035087714</v>
      </c>
    </row>
    <row r="400" spans="1:5" ht="15" customHeight="1">
      <c r="A400" s="389">
        <v>2130126</v>
      </c>
      <c r="B400" s="390" t="s">
        <v>443</v>
      </c>
      <c r="C400" s="393">
        <v>36</v>
      </c>
      <c r="D400" s="393">
        <v>133</v>
      </c>
      <c r="E400" s="392">
        <f t="shared" si="14"/>
        <v>2.6944444444444446</v>
      </c>
    </row>
    <row r="401" spans="1:5" ht="15" customHeight="1">
      <c r="A401" s="389">
        <v>2130135</v>
      </c>
      <c r="B401" s="390" t="s">
        <v>444</v>
      </c>
      <c r="C401" s="391">
        <v>184</v>
      </c>
      <c r="D401" s="391">
        <v>78</v>
      </c>
      <c r="E401" s="392">
        <f t="shared" si="14"/>
        <v>-0.57608695652173914</v>
      </c>
    </row>
    <row r="402" spans="1:5" ht="15" customHeight="1">
      <c r="A402" s="394">
        <v>2130148</v>
      </c>
      <c r="B402" s="394" t="s">
        <v>445</v>
      </c>
      <c r="C402" s="393"/>
      <c r="D402" s="393">
        <v>19</v>
      </c>
      <c r="E402" s="392" t="str">
        <f t="shared" si="14"/>
        <v/>
      </c>
    </row>
    <row r="403" spans="1:5" ht="15" customHeight="1">
      <c r="A403" s="389">
        <v>2130152</v>
      </c>
      <c r="B403" s="390" t="s">
        <v>446</v>
      </c>
      <c r="C403" s="362"/>
      <c r="D403" s="362"/>
      <c r="E403" s="392" t="str">
        <f t="shared" si="14"/>
        <v/>
      </c>
    </row>
    <row r="404" spans="1:5" ht="15" customHeight="1">
      <c r="A404" s="389">
        <v>2130153</v>
      </c>
      <c r="B404" s="390" t="s">
        <v>447</v>
      </c>
      <c r="C404" s="393">
        <v>917</v>
      </c>
      <c r="D404" s="393">
        <v>763</v>
      </c>
      <c r="E404" s="392">
        <f t="shared" si="14"/>
        <v>-0.16793893129770987</v>
      </c>
    </row>
    <row r="405" spans="1:5" ht="15" customHeight="1">
      <c r="A405" s="389">
        <v>2130199</v>
      </c>
      <c r="B405" s="390" t="s">
        <v>448</v>
      </c>
      <c r="C405" s="393">
        <v>3</v>
      </c>
      <c r="D405" s="393">
        <v>12</v>
      </c>
      <c r="E405" s="392">
        <f t="shared" si="14"/>
        <v>3</v>
      </c>
    </row>
    <row r="406" spans="1:5" ht="15" customHeight="1">
      <c r="A406" s="389">
        <v>21302</v>
      </c>
      <c r="B406" s="397" t="s">
        <v>449</v>
      </c>
      <c r="C406" s="391">
        <f>SUM(C407:C418)</f>
        <v>1709</v>
      </c>
      <c r="D406" s="391">
        <f>SUM(D407:D418)</f>
        <v>1566</v>
      </c>
      <c r="E406" s="392">
        <f t="shared" si="14"/>
        <v>-8.3674663545933337E-2</v>
      </c>
    </row>
    <row r="407" spans="1:5" ht="15" customHeight="1">
      <c r="A407" s="389">
        <v>2130201</v>
      </c>
      <c r="B407" s="390" t="s">
        <v>95</v>
      </c>
      <c r="C407" s="393">
        <v>585</v>
      </c>
      <c r="D407" s="393">
        <v>618</v>
      </c>
      <c r="E407" s="392">
        <f t="shared" si="14"/>
        <v>5.6410256410256432E-2</v>
      </c>
    </row>
    <row r="408" spans="1:5" ht="15" customHeight="1">
      <c r="A408" s="389">
        <v>2130204</v>
      </c>
      <c r="B408" s="390" t="s">
        <v>450</v>
      </c>
      <c r="C408" s="393">
        <v>456</v>
      </c>
      <c r="D408" s="393">
        <v>499</v>
      </c>
      <c r="E408" s="392">
        <f t="shared" si="14"/>
        <v>9.4298245614035103E-2</v>
      </c>
    </row>
    <row r="409" spans="1:5" ht="15" customHeight="1">
      <c r="A409" s="389">
        <v>2130205</v>
      </c>
      <c r="B409" s="390" t="s">
        <v>451</v>
      </c>
      <c r="C409" s="393">
        <v>98</v>
      </c>
      <c r="D409" s="393">
        <v>16</v>
      </c>
      <c r="E409" s="392">
        <f t="shared" si="14"/>
        <v>-0.83673469387755106</v>
      </c>
    </row>
    <row r="410" spans="1:5" ht="15" customHeight="1">
      <c r="A410" s="389">
        <v>2130206</v>
      </c>
      <c r="B410" s="390" t="s">
        <v>452</v>
      </c>
      <c r="C410" s="393"/>
      <c r="D410" s="393"/>
      <c r="E410" s="392" t="str">
        <f t="shared" si="14"/>
        <v/>
      </c>
    </row>
    <row r="411" spans="1:5" ht="15" customHeight="1">
      <c r="A411" s="389">
        <v>2130207</v>
      </c>
      <c r="B411" s="390" t="s">
        <v>453</v>
      </c>
      <c r="C411" s="393">
        <v>19</v>
      </c>
      <c r="D411" s="393">
        <v>132</v>
      </c>
      <c r="E411" s="392">
        <f t="shared" si="14"/>
        <v>5.9473684210526319</v>
      </c>
    </row>
    <row r="412" spans="1:5" ht="15" customHeight="1">
      <c r="A412" s="389">
        <v>2130209</v>
      </c>
      <c r="B412" s="390" t="s">
        <v>454</v>
      </c>
      <c r="C412" s="393">
        <v>215</v>
      </c>
      <c r="D412" s="393">
        <v>153</v>
      </c>
      <c r="E412" s="392">
        <f t="shared" si="14"/>
        <v>-0.28837209302325584</v>
      </c>
    </row>
    <row r="413" spans="1:5" ht="15" customHeight="1">
      <c r="A413" s="389">
        <v>2130211</v>
      </c>
      <c r="B413" s="390" t="s">
        <v>455</v>
      </c>
      <c r="C413" s="391"/>
      <c r="D413" s="391"/>
      <c r="E413" s="392" t="str">
        <f t="shared" si="14"/>
        <v/>
      </c>
    </row>
    <row r="414" spans="1:5" ht="15" customHeight="1">
      <c r="A414" s="389">
        <v>2130213</v>
      </c>
      <c r="B414" s="390" t="s">
        <v>456</v>
      </c>
      <c r="C414" s="391"/>
      <c r="D414" s="391"/>
      <c r="E414" s="392" t="str">
        <f t="shared" si="14"/>
        <v/>
      </c>
    </row>
    <row r="415" spans="1:5" ht="15" customHeight="1">
      <c r="A415" s="389">
        <v>2130221</v>
      </c>
      <c r="B415" s="397" t="s">
        <v>457</v>
      </c>
      <c r="C415" s="393"/>
      <c r="D415" s="393"/>
      <c r="E415" s="392" t="str">
        <f t="shared" si="14"/>
        <v/>
      </c>
    </row>
    <row r="416" spans="1:5" ht="15" customHeight="1">
      <c r="A416" s="389">
        <v>2130234</v>
      </c>
      <c r="B416" s="397" t="s">
        <v>458</v>
      </c>
      <c r="C416" s="393">
        <v>65</v>
      </c>
      <c r="D416" s="393">
        <v>148</v>
      </c>
      <c r="E416" s="392">
        <f t="shared" si="14"/>
        <v>1.2769230769230768</v>
      </c>
    </row>
    <row r="417" spans="1:5" ht="15" customHeight="1">
      <c r="A417" s="389">
        <v>2130238</v>
      </c>
      <c r="B417" s="403" t="s">
        <v>459</v>
      </c>
      <c r="C417" s="393">
        <v>271</v>
      </c>
      <c r="D417" s="393"/>
      <c r="E417" s="392">
        <f t="shared" si="14"/>
        <v>-1</v>
      </c>
    </row>
    <row r="418" spans="1:5" ht="15" customHeight="1">
      <c r="A418" s="389">
        <v>2130299</v>
      </c>
      <c r="B418" s="397" t="s">
        <v>460</v>
      </c>
      <c r="C418" s="393"/>
      <c r="D418" s="393"/>
      <c r="E418" s="392" t="str">
        <f t="shared" si="14"/>
        <v/>
      </c>
    </row>
    <row r="419" spans="1:5" ht="15" customHeight="1">
      <c r="A419" s="389">
        <v>21303</v>
      </c>
      <c r="B419" s="390" t="s">
        <v>461</v>
      </c>
      <c r="C419" s="391">
        <f>SUM(C420:C432)</f>
        <v>2737</v>
      </c>
      <c r="D419" s="391">
        <f>SUM(D420:D432)</f>
        <v>2741</v>
      </c>
      <c r="E419" s="392">
        <f t="shared" ref="E419:E475" si="15">IF(ISERROR(D419/C419-1),"",D419/C419-1)</f>
        <v>1.46145414687604E-3</v>
      </c>
    </row>
    <row r="420" spans="1:5" ht="15" customHeight="1">
      <c r="A420" s="389">
        <v>2130301</v>
      </c>
      <c r="B420" s="390" t="s">
        <v>95</v>
      </c>
      <c r="C420" s="393">
        <v>211</v>
      </c>
      <c r="D420" s="393">
        <v>209</v>
      </c>
      <c r="E420" s="392">
        <f t="shared" si="15"/>
        <v>-9.4786729857819774E-3</v>
      </c>
    </row>
    <row r="421" spans="1:5" ht="15" customHeight="1">
      <c r="A421" s="389">
        <v>2130304</v>
      </c>
      <c r="B421" s="390" t="s">
        <v>462</v>
      </c>
      <c r="C421" s="393"/>
      <c r="D421" s="393"/>
      <c r="E421" s="392" t="str">
        <f t="shared" si="15"/>
        <v/>
      </c>
    </row>
    <row r="422" spans="1:5" ht="15" customHeight="1">
      <c r="A422" s="389">
        <v>2130305</v>
      </c>
      <c r="B422" s="390" t="s">
        <v>463</v>
      </c>
      <c r="C422" s="393">
        <v>1548</v>
      </c>
      <c r="D422" s="393">
        <v>1188</v>
      </c>
      <c r="E422" s="392">
        <f t="shared" si="15"/>
        <v>-0.23255813953488369</v>
      </c>
    </row>
    <row r="423" spans="1:5" ht="15" customHeight="1">
      <c r="A423" s="389">
        <v>2130306</v>
      </c>
      <c r="B423" s="390" t="s">
        <v>464</v>
      </c>
      <c r="C423" s="393">
        <v>406</v>
      </c>
      <c r="D423" s="393">
        <v>841</v>
      </c>
      <c r="E423" s="392">
        <f t="shared" si="15"/>
        <v>1.0714285714285716</v>
      </c>
    </row>
    <row r="424" spans="1:5" ht="15" customHeight="1">
      <c r="A424" s="389">
        <v>2130308</v>
      </c>
      <c r="B424" s="390" t="s">
        <v>465</v>
      </c>
      <c r="C424" s="393"/>
      <c r="D424" s="393"/>
      <c r="E424" s="392" t="str">
        <f t="shared" si="15"/>
        <v/>
      </c>
    </row>
    <row r="425" spans="1:5" ht="15" customHeight="1">
      <c r="A425" s="389">
        <v>2130310</v>
      </c>
      <c r="B425" s="395" t="s">
        <v>466</v>
      </c>
      <c r="C425" s="393">
        <v>46</v>
      </c>
      <c r="D425" s="393"/>
      <c r="E425" s="392"/>
    </row>
    <row r="426" spans="1:5" ht="15" customHeight="1">
      <c r="A426" s="389">
        <v>2130311</v>
      </c>
      <c r="B426" s="390" t="s">
        <v>467</v>
      </c>
      <c r="C426" s="393"/>
      <c r="D426" s="393"/>
      <c r="E426" s="392" t="str">
        <f t="shared" si="15"/>
        <v/>
      </c>
    </row>
    <row r="427" spans="1:5" ht="15" customHeight="1">
      <c r="A427" s="389">
        <v>2130314</v>
      </c>
      <c r="B427" s="390" t="s">
        <v>468</v>
      </c>
      <c r="C427" s="393">
        <v>50</v>
      </c>
      <c r="D427" s="393">
        <v>23</v>
      </c>
      <c r="E427" s="392">
        <f t="shared" si="15"/>
        <v>-0.54</v>
      </c>
    </row>
    <row r="428" spans="1:5" ht="15" customHeight="1">
      <c r="A428" s="389">
        <v>2130315</v>
      </c>
      <c r="B428" s="390" t="s">
        <v>469</v>
      </c>
      <c r="C428" s="393">
        <v>72</v>
      </c>
      <c r="D428" s="393">
        <v>73</v>
      </c>
      <c r="E428" s="392">
        <f t="shared" si="15"/>
        <v>1.388888888888884E-2</v>
      </c>
    </row>
    <row r="429" spans="1:5" ht="15" customHeight="1">
      <c r="A429" s="389">
        <v>2130316</v>
      </c>
      <c r="B429" s="390" t="s">
        <v>470</v>
      </c>
      <c r="C429" s="391">
        <v>45</v>
      </c>
      <c r="D429" s="391">
        <v>41</v>
      </c>
      <c r="E429" s="392">
        <f t="shared" si="15"/>
        <v>-8.8888888888888906E-2</v>
      </c>
    </row>
    <row r="430" spans="1:5" ht="15" customHeight="1">
      <c r="A430" s="389">
        <v>2130319</v>
      </c>
      <c r="B430" s="397" t="s">
        <v>471</v>
      </c>
      <c r="C430" s="391"/>
      <c r="D430" s="391"/>
      <c r="E430" s="392" t="str">
        <f t="shared" si="15"/>
        <v/>
      </c>
    </row>
    <row r="431" spans="1:5" ht="15" customHeight="1">
      <c r="A431" s="389">
        <v>2130335</v>
      </c>
      <c r="B431" s="390" t="s">
        <v>472</v>
      </c>
      <c r="C431" s="391"/>
      <c r="D431" s="391"/>
      <c r="E431" s="392" t="str">
        <f t="shared" si="15"/>
        <v/>
      </c>
    </row>
    <row r="432" spans="1:5" ht="15" customHeight="1">
      <c r="A432" s="389">
        <v>2130399</v>
      </c>
      <c r="B432" s="390" t="s">
        <v>473</v>
      </c>
      <c r="C432" s="391">
        <v>359</v>
      </c>
      <c r="D432" s="391">
        <v>366</v>
      </c>
      <c r="E432" s="392">
        <f t="shared" si="15"/>
        <v>1.9498607242339761E-2</v>
      </c>
    </row>
    <row r="433" spans="1:5" ht="15" customHeight="1">
      <c r="A433" s="389">
        <v>21305</v>
      </c>
      <c r="B433" s="390" t="s">
        <v>474</v>
      </c>
      <c r="C433" s="391">
        <f>SUM(C434:C440)</f>
        <v>3667</v>
      </c>
      <c r="D433" s="391">
        <f>SUM(D434:D440)</f>
        <v>2468</v>
      </c>
      <c r="E433" s="392">
        <f t="shared" si="15"/>
        <v>-0.32697027542950641</v>
      </c>
    </row>
    <row r="434" spans="1:5" ht="15" customHeight="1">
      <c r="A434" s="389">
        <v>2130502</v>
      </c>
      <c r="B434" s="397" t="s">
        <v>475</v>
      </c>
      <c r="C434" s="391"/>
      <c r="D434" s="391"/>
      <c r="E434" s="392" t="str">
        <f t="shared" si="15"/>
        <v/>
      </c>
    </row>
    <row r="435" spans="1:5" ht="15" customHeight="1">
      <c r="A435" s="389">
        <v>2130503</v>
      </c>
      <c r="B435" s="397" t="s">
        <v>476</v>
      </c>
      <c r="C435" s="391"/>
      <c r="D435" s="391"/>
      <c r="E435" s="392" t="str">
        <f t="shared" si="15"/>
        <v/>
      </c>
    </row>
    <row r="436" spans="1:5" ht="15" customHeight="1">
      <c r="A436" s="389">
        <v>2130504</v>
      </c>
      <c r="B436" s="390" t="s">
        <v>477</v>
      </c>
      <c r="C436" s="393">
        <v>464</v>
      </c>
      <c r="D436" s="393">
        <v>31</v>
      </c>
      <c r="E436" s="392">
        <f t="shared" si="15"/>
        <v>-0.93318965517241381</v>
      </c>
    </row>
    <row r="437" spans="1:5" ht="15" customHeight="1">
      <c r="A437" s="389">
        <v>2130505</v>
      </c>
      <c r="B437" s="390" t="s">
        <v>478</v>
      </c>
      <c r="C437" s="393">
        <v>2427</v>
      </c>
      <c r="D437" s="393">
        <v>2098</v>
      </c>
      <c r="E437" s="392">
        <f t="shared" si="15"/>
        <v>-0.13555830243098477</v>
      </c>
    </row>
    <row r="438" spans="1:5" ht="15" customHeight="1">
      <c r="A438" s="389">
        <v>2130506</v>
      </c>
      <c r="B438" s="390" t="s">
        <v>479</v>
      </c>
      <c r="C438" s="393">
        <v>61</v>
      </c>
      <c r="D438" s="393">
        <v>22</v>
      </c>
      <c r="E438" s="392">
        <f t="shared" si="15"/>
        <v>-0.63934426229508201</v>
      </c>
    </row>
    <row r="439" spans="1:5" ht="15" customHeight="1">
      <c r="A439" s="389">
        <v>2130507</v>
      </c>
      <c r="B439" s="390" t="s">
        <v>480</v>
      </c>
      <c r="C439" s="393">
        <v>21</v>
      </c>
      <c r="D439" s="393">
        <v>10</v>
      </c>
      <c r="E439" s="392">
        <f t="shared" si="15"/>
        <v>-0.52380952380952384</v>
      </c>
    </row>
    <row r="440" spans="1:5" ht="15" customHeight="1">
      <c r="A440" s="389">
        <v>2130599</v>
      </c>
      <c r="B440" s="390" t="s">
        <v>481</v>
      </c>
      <c r="C440" s="393">
        <v>694</v>
      </c>
      <c r="D440" s="393">
        <v>307</v>
      </c>
      <c r="E440" s="392">
        <f t="shared" si="15"/>
        <v>-0.55763688760806918</v>
      </c>
    </row>
    <row r="441" spans="1:5" ht="15" customHeight="1">
      <c r="A441" s="389">
        <v>21307</v>
      </c>
      <c r="B441" s="390" t="s">
        <v>482</v>
      </c>
      <c r="C441" s="391">
        <f>SUM(C442:C445)</f>
        <v>182</v>
      </c>
      <c r="D441" s="391">
        <f>SUM(D442:D445)</f>
        <v>221</v>
      </c>
      <c r="E441" s="392">
        <f t="shared" si="15"/>
        <v>0.21428571428571419</v>
      </c>
    </row>
    <row r="442" spans="1:5" ht="15" customHeight="1">
      <c r="A442" s="389">
        <v>2130701</v>
      </c>
      <c r="B442" s="390" t="s">
        <v>483</v>
      </c>
      <c r="C442" s="391">
        <v>85</v>
      </c>
      <c r="D442" s="391">
        <v>221</v>
      </c>
      <c r="E442" s="392">
        <f t="shared" si="15"/>
        <v>1.6</v>
      </c>
    </row>
    <row r="443" spans="1:5" ht="15" customHeight="1">
      <c r="A443" s="389">
        <v>2130705</v>
      </c>
      <c r="B443" s="390" t="s">
        <v>484</v>
      </c>
      <c r="C443" s="391"/>
      <c r="D443" s="391"/>
      <c r="E443" s="392" t="str">
        <f t="shared" si="15"/>
        <v/>
      </c>
    </row>
    <row r="444" spans="1:5" ht="15" customHeight="1">
      <c r="A444" s="389">
        <v>2130706</v>
      </c>
      <c r="B444" s="397" t="s">
        <v>485</v>
      </c>
      <c r="C444" s="393"/>
      <c r="D444" s="393"/>
      <c r="E444" s="392" t="str">
        <f t="shared" si="15"/>
        <v/>
      </c>
    </row>
    <row r="445" spans="1:5" ht="15" customHeight="1">
      <c r="A445" s="389">
        <v>2130799</v>
      </c>
      <c r="B445" s="390" t="s">
        <v>486</v>
      </c>
      <c r="C445" s="391">
        <v>97</v>
      </c>
      <c r="D445" s="391"/>
      <c r="E445" s="392">
        <f t="shared" si="15"/>
        <v>-1</v>
      </c>
    </row>
    <row r="446" spans="1:5" ht="15" customHeight="1">
      <c r="A446" s="389">
        <v>21308</v>
      </c>
      <c r="B446" s="390" t="s">
        <v>487</v>
      </c>
      <c r="C446" s="391">
        <f>SUM(C447:C450)</f>
        <v>271</v>
      </c>
      <c r="D446" s="391">
        <f>SUM(D447:D450)</f>
        <v>357</v>
      </c>
      <c r="E446" s="392">
        <f t="shared" si="15"/>
        <v>0.31734317343173424</v>
      </c>
    </row>
    <row r="447" spans="1:5" ht="15" customHeight="1">
      <c r="A447" s="389">
        <v>2130801</v>
      </c>
      <c r="B447" s="390" t="s">
        <v>488</v>
      </c>
      <c r="C447" s="391"/>
      <c r="D447" s="391">
        <v>1</v>
      </c>
      <c r="E447" s="392" t="str">
        <f t="shared" si="15"/>
        <v/>
      </c>
    </row>
    <row r="448" spans="1:5" ht="15" customHeight="1">
      <c r="A448" s="389">
        <v>2130803</v>
      </c>
      <c r="B448" s="390" t="s">
        <v>489</v>
      </c>
      <c r="C448" s="378">
        <v>75</v>
      </c>
      <c r="D448" s="393">
        <v>299</v>
      </c>
      <c r="E448" s="392">
        <f>IF(ISERROR(D448/C449-1),"",D448/C449-1)</f>
        <v>0.59042553191489366</v>
      </c>
    </row>
    <row r="449" spans="1:5" ht="15" customHeight="1">
      <c r="A449" s="389">
        <v>2130804</v>
      </c>
      <c r="B449" s="390" t="s">
        <v>490</v>
      </c>
      <c r="C449" s="393">
        <v>188</v>
      </c>
      <c r="D449" s="393">
        <v>53</v>
      </c>
      <c r="E449" s="392" t="str">
        <f>IF(ISERROR(D449/#REF!-1),"",D449/#REF!-1)</f>
        <v/>
      </c>
    </row>
    <row r="450" spans="1:5" ht="15" customHeight="1">
      <c r="A450" s="389">
        <v>2130899</v>
      </c>
      <c r="B450" s="390" t="s">
        <v>491</v>
      </c>
      <c r="C450" s="393">
        <v>8</v>
      </c>
      <c r="D450" s="393">
        <v>4</v>
      </c>
      <c r="E450" s="392">
        <f t="shared" si="15"/>
        <v>-0.5</v>
      </c>
    </row>
    <row r="451" spans="1:5" ht="15" customHeight="1">
      <c r="A451" s="389">
        <v>21399</v>
      </c>
      <c r="B451" s="390" t="s">
        <v>492</v>
      </c>
      <c r="C451" s="391">
        <f>SUM(C452)</f>
        <v>5</v>
      </c>
      <c r="D451" s="391">
        <f>SUM(D452)</f>
        <v>5</v>
      </c>
      <c r="E451" s="392">
        <f t="shared" si="15"/>
        <v>0</v>
      </c>
    </row>
    <row r="452" spans="1:5" ht="15" customHeight="1">
      <c r="A452" s="389">
        <v>2139999</v>
      </c>
      <c r="B452" s="390" t="s">
        <v>493</v>
      </c>
      <c r="C452" s="391">
        <v>5</v>
      </c>
      <c r="D452" s="391">
        <v>5</v>
      </c>
      <c r="E452" s="392">
        <f t="shared" si="15"/>
        <v>0</v>
      </c>
    </row>
    <row r="453" spans="1:5" ht="15" customHeight="1">
      <c r="A453" s="386">
        <v>214</v>
      </c>
      <c r="B453" s="387" t="s">
        <v>494</v>
      </c>
      <c r="C453" s="388">
        <f>SUM(C454,C459,C463,C465)</f>
        <v>1303</v>
      </c>
      <c r="D453" s="388">
        <f>SUM(D454,D459,D463,D465)</f>
        <v>935</v>
      </c>
      <c r="E453" s="385">
        <f t="shared" si="15"/>
        <v>-0.28242517267843437</v>
      </c>
    </row>
    <row r="454" spans="1:5" ht="15" customHeight="1">
      <c r="A454" s="389">
        <v>21401</v>
      </c>
      <c r="B454" s="390" t="s">
        <v>495</v>
      </c>
      <c r="C454" s="391">
        <f>C455+C456+C457+C458</f>
        <v>1303</v>
      </c>
      <c r="D454" s="391">
        <f>D455+D456+D457+D458</f>
        <v>794</v>
      </c>
      <c r="E454" s="392">
        <f t="shared" si="15"/>
        <v>-0.39063699155794318</v>
      </c>
    </row>
    <row r="455" spans="1:5" ht="15" customHeight="1">
      <c r="A455" s="389">
        <v>2140101</v>
      </c>
      <c r="B455" s="390" t="s">
        <v>95</v>
      </c>
      <c r="C455" s="393">
        <v>239</v>
      </c>
      <c r="D455" s="393">
        <v>270</v>
      </c>
      <c r="E455" s="392">
        <f t="shared" si="15"/>
        <v>0.12970711297071125</v>
      </c>
    </row>
    <row r="456" spans="1:5" ht="15" customHeight="1">
      <c r="A456" s="389">
        <v>2140104</v>
      </c>
      <c r="B456" s="390" t="s">
        <v>496</v>
      </c>
      <c r="C456" s="391">
        <v>803</v>
      </c>
      <c r="D456" s="391">
        <v>150</v>
      </c>
      <c r="E456" s="392">
        <f t="shared" si="15"/>
        <v>-0.81320049813200501</v>
      </c>
    </row>
    <row r="457" spans="1:5" ht="15" customHeight="1">
      <c r="A457" s="389">
        <v>2140106</v>
      </c>
      <c r="B457" s="390" t="s">
        <v>497</v>
      </c>
      <c r="C457" s="393">
        <v>261</v>
      </c>
      <c r="D457" s="393">
        <v>374</v>
      </c>
      <c r="E457" s="392">
        <f t="shared" si="15"/>
        <v>0.43295019157088133</v>
      </c>
    </row>
    <row r="458" spans="1:5" ht="15" customHeight="1">
      <c r="A458" s="389">
        <v>2140110</v>
      </c>
      <c r="B458" s="390" t="s">
        <v>498</v>
      </c>
      <c r="C458" s="393"/>
      <c r="D458" s="393"/>
      <c r="E458" s="392" t="str">
        <f t="shared" si="15"/>
        <v/>
      </c>
    </row>
    <row r="459" spans="1:5" ht="15" customHeight="1">
      <c r="A459" s="389">
        <v>21404</v>
      </c>
      <c r="B459" s="390" t="s">
        <v>499</v>
      </c>
      <c r="C459" s="391">
        <f>SUM(C460:C462)</f>
        <v>0</v>
      </c>
      <c r="D459" s="391">
        <f>SUM(D460:D462)</f>
        <v>0</v>
      </c>
      <c r="E459" s="392" t="str">
        <f t="shared" si="15"/>
        <v/>
      </c>
    </row>
    <row r="460" spans="1:5" ht="15" customHeight="1">
      <c r="A460" s="389">
        <v>2140401</v>
      </c>
      <c r="B460" s="390" t="s">
        <v>500</v>
      </c>
      <c r="C460" s="391"/>
      <c r="D460" s="391"/>
      <c r="E460" s="392" t="str">
        <f t="shared" si="15"/>
        <v/>
      </c>
    </row>
    <row r="461" spans="1:5" ht="15" customHeight="1">
      <c r="A461" s="389">
        <v>2140402</v>
      </c>
      <c r="B461" s="390" t="s">
        <v>501</v>
      </c>
      <c r="C461" s="391"/>
      <c r="D461" s="391"/>
      <c r="E461" s="392" t="str">
        <f t="shared" si="15"/>
        <v/>
      </c>
    </row>
    <row r="462" spans="1:5" ht="15" customHeight="1">
      <c r="A462" s="389">
        <v>2140403</v>
      </c>
      <c r="B462" s="390" t="s">
        <v>502</v>
      </c>
      <c r="C462" s="391"/>
      <c r="D462" s="391"/>
      <c r="E462" s="392" t="str">
        <f t="shared" si="15"/>
        <v/>
      </c>
    </row>
    <row r="463" spans="1:5" ht="15" customHeight="1">
      <c r="A463" s="389">
        <v>21406</v>
      </c>
      <c r="B463" s="390" t="s">
        <v>503</v>
      </c>
      <c r="C463" s="391">
        <f>SUM(C464)</f>
        <v>0</v>
      </c>
      <c r="D463" s="391">
        <f>SUM(D464)</f>
        <v>0</v>
      </c>
      <c r="E463" s="392" t="str">
        <f t="shared" si="15"/>
        <v/>
      </c>
    </row>
    <row r="464" spans="1:5" ht="15" customHeight="1">
      <c r="A464" s="389">
        <v>2140602</v>
      </c>
      <c r="B464" s="390" t="s">
        <v>504</v>
      </c>
      <c r="C464" s="391"/>
      <c r="D464" s="391"/>
      <c r="E464" s="392" t="str">
        <f t="shared" si="15"/>
        <v/>
      </c>
    </row>
    <row r="465" spans="1:5" ht="15" customHeight="1">
      <c r="A465" s="394">
        <v>21499</v>
      </c>
      <c r="B465" s="390" t="s">
        <v>505</v>
      </c>
      <c r="C465" s="391">
        <f>SUM(C466:C467)</f>
        <v>0</v>
      </c>
      <c r="D465" s="391">
        <f>SUM(D466:D467)</f>
        <v>141</v>
      </c>
      <c r="E465" s="392" t="str">
        <f t="shared" si="15"/>
        <v/>
      </c>
    </row>
    <row r="466" spans="1:5" ht="15" customHeight="1">
      <c r="A466" s="394">
        <v>2149901</v>
      </c>
      <c r="B466" s="394" t="s">
        <v>506</v>
      </c>
      <c r="C466" s="391"/>
      <c r="D466" s="391">
        <v>123</v>
      </c>
      <c r="E466" s="392" t="str">
        <f t="shared" si="15"/>
        <v/>
      </c>
    </row>
    <row r="467" spans="1:5" ht="15" customHeight="1">
      <c r="A467" s="394">
        <v>2149999</v>
      </c>
      <c r="B467" s="394" t="s">
        <v>507</v>
      </c>
      <c r="C467" s="391"/>
      <c r="D467" s="391">
        <v>18</v>
      </c>
      <c r="E467" s="392" t="str">
        <f t="shared" si="15"/>
        <v/>
      </c>
    </row>
    <row r="468" spans="1:5" ht="15" customHeight="1">
      <c r="A468" s="386">
        <v>215</v>
      </c>
      <c r="B468" s="387" t="s">
        <v>508</v>
      </c>
      <c r="C468" s="388">
        <f>SUM(C469,C471,C476)</f>
        <v>54</v>
      </c>
      <c r="D468" s="388">
        <f>SUM(D469,D471,D476,D474,D479)</f>
        <v>9841</v>
      </c>
      <c r="E468" s="385">
        <f t="shared" si="15"/>
        <v>181.24074074074073</v>
      </c>
    </row>
    <row r="469" spans="1:5" ht="15" customHeight="1">
      <c r="A469" s="389">
        <v>21502</v>
      </c>
      <c r="B469" s="390" t="s">
        <v>509</v>
      </c>
      <c r="C469" s="391">
        <f>SUM(C470)</f>
        <v>0</v>
      </c>
      <c r="D469" s="391">
        <f>SUM(D470)</f>
        <v>0</v>
      </c>
      <c r="E469" s="392" t="str">
        <f t="shared" si="15"/>
        <v/>
      </c>
    </row>
    <row r="470" spans="1:5" ht="15" customHeight="1">
      <c r="A470" s="389">
        <v>2150205</v>
      </c>
      <c r="B470" s="390" t="s">
        <v>510</v>
      </c>
      <c r="C470" s="391"/>
      <c r="D470" s="391"/>
      <c r="E470" s="392" t="str">
        <f t="shared" si="15"/>
        <v/>
      </c>
    </row>
    <row r="471" spans="1:5" ht="15" customHeight="1">
      <c r="A471" s="389">
        <v>21505</v>
      </c>
      <c r="B471" s="390" t="s">
        <v>511</v>
      </c>
      <c r="C471" s="391">
        <f>SUM(C472:C473)</f>
        <v>11</v>
      </c>
      <c r="D471" s="391">
        <f>SUM(D472:D473)</f>
        <v>187</v>
      </c>
      <c r="E471" s="392">
        <f t="shared" si="15"/>
        <v>16</v>
      </c>
    </row>
    <row r="472" spans="1:5" ht="15" customHeight="1">
      <c r="A472" s="389">
        <v>2150516</v>
      </c>
      <c r="B472" s="390" t="s">
        <v>512</v>
      </c>
      <c r="C472" s="391">
        <v>11</v>
      </c>
      <c r="D472" s="391"/>
      <c r="E472" s="392">
        <f t="shared" si="15"/>
        <v>-1</v>
      </c>
    </row>
    <row r="473" spans="1:5" ht="15" customHeight="1">
      <c r="A473" s="389">
        <v>2150517</v>
      </c>
      <c r="B473" s="390" t="s">
        <v>513</v>
      </c>
      <c r="C473" s="393"/>
      <c r="D473" s="393">
        <v>187</v>
      </c>
      <c r="E473" s="392" t="str">
        <f t="shared" si="15"/>
        <v/>
      </c>
    </row>
    <row r="474" spans="1:5" ht="15" customHeight="1">
      <c r="A474" s="389">
        <v>21507</v>
      </c>
      <c r="B474" s="390" t="s">
        <v>514</v>
      </c>
      <c r="C474" s="391">
        <f>SUM(C475)</f>
        <v>0</v>
      </c>
      <c r="D474" s="391">
        <f>SUM(D475)</f>
        <v>8956</v>
      </c>
      <c r="E474" s="392" t="str">
        <f t="shared" si="15"/>
        <v/>
      </c>
    </row>
    <row r="475" spans="1:5" ht="15" customHeight="1">
      <c r="A475" s="389">
        <v>2150799</v>
      </c>
      <c r="B475" s="390" t="s">
        <v>515</v>
      </c>
      <c r="C475" s="391"/>
      <c r="D475" s="391">
        <v>8956</v>
      </c>
      <c r="E475" s="392" t="str">
        <f t="shared" si="15"/>
        <v/>
      </c>
    </row>
    <row r="476" spans="1:5" ht="15" customHeight="1">
      <c r="A476" s="389">
        <v>21508</v>
      </c>
      <c r="B476" s="390" t="s">
        <v>516</v>
      </c>
      <c r="C476" s="391">
        <f>SUM(C477:C478)</f>
        <v>43</v>
      </c>
      <c r="D476" s="391">
        <f>SUM(D477:D478)</f>
        <v>467</v>
      </c>
      <c r="E476" s="392">
        <f t="shared" ref="E476:E487" si="16">IF(ISERROR(D476/C476-1),"",D476/C476-1)</f>
        <v>9.8604651162790695</v>
      </c>
    </row>
    <row r="477" spans="1:5" ht="15" customHeight="1">
      <c r="A477" s="389">
        <v>2150805</v>
      </c>
      <c r="B477" s="390" t="s">
        <v>517</v>
      </c>
      <c r="C477" s="391">
        <v>43</v>
      </c>
      <c r="D477" s="391">
        <v>467</v>
      </c>
      <c r="E477" s="392">
        <f t="shared" si="16"/>
        <v>9.8604651162790695</v>
      </c>
    </row>
    <row r="478" spans="1:5" ht="15" customHeight="1">
      <c r="A478" s="389">
        <v>2150899</v>
      </c>
      <c r="B478" s="390" t="s">
        <v>518</v>
      </c>
      <c r="C478" s="393"/>
      <c r="D478" s="393"/>
      <c r="E478" s="392" t="str">
        <f t="shared" si="16"/>
        <v/>
      </c>
    </row>
    <row r="479" spans="1:5" ht="15" customHeight="1">
      <c r="A479" s="389">
        <v>21599</v>
      </c>
      <c r="B479" s="390" t="s">
        <v>519</v>
      </c>
      <c r="C479" s="391">
        <f>SUM(C480)</f>
        <v>0</v>
      </c>
      <c r="D479" s="391">
        <f>SUM(D480)</f>
        <v>231</v>
      </c>
      <c r="E479" s="392" t="str">
        <f t="shared" si="16"/>
        <v/>
      </c>
    </row>
    <row r="480" spans="1:5" ht="15" customHeight="1">
      <c r="A480" s="389">
        <v>2159999</v>
      </c>
      <c r="B480" s="390" t="s">
        <v>520</v>
      </c>
      <c r="C480" s="391"/>
      <c r="D480" s="391">
        <v>231</v>
      </c>
      <c r="E480" s="392" t="str">
        <f t="shared" si="16"/>
        <v/>
      </c>
    </row>
    <row r="481" spans="1:5" ht="15" customHeight="1">
      <c r="A481" s="386">
        <v>216</v>
      </c>
      <c r="B481" s="387" t="s">
        <v>521</v>
      </c>
      <c r="C481" s="388">
        <f>SUM(C482,C485,C487)</f>
        <v>377</v>
      </c>
      <c r="D481" s="388">
        <f>SUM(D482,D485,D487)</f>
        <v>433</v>
      </c>
      <c r="E481" s="385">
        <f t="shared" si="16"/>
        <v>0.14854111405835546</v>
      </c>
    </row>
    <row r="482" spans="1:5" ht="15" customHeight="1">
      <c r="A482" s="389">
        <v>21602</v>
      </c>
      <c r="B482" s="390" t="s">
        <v>522</v>
      </c>
      <c r="C482" s="391">
        <f>SUM(C483:C484)</f>
        <v>377</v>
      </c>
      <c r="D482" s="391">
        <f>SUM(D483:D484)</f>
        <v>265</v>
      </c>
      <c r="E482" s="392">
        <f t="shared" si="16"/>
        <v>-0.29708222811671092</v>
      </c>
    </row>
    <row r="483" spans="1:5" ht="15" customHeight="1">
      <c r="A483" s="389">
        <v>2160201</v>
      </c>
      <c r="B483" s="390" t="s">
        <v>95</v>
      </c>
      <c r="C483" s="393">
        <v>221</v>
      </c>
      <c r="D483" s="393">
        <v>249</v>
      </c>
      <c r="E483" s="392">
        <f t="shared" si="16"/>
        <v>0.12669683257918551</v>
      </c>
    </row>
    <row r="484" spans="1:5" ht="15" customHeight="1">
      <c r="A484" s="389">
        <v>2160299</v>
      </c>
      <c r="B484" s="390" t="s">
        <v>523</v>
      </c>
      <c r="C484" s="393">
        <v>156</v>
      </c>
      <c r="D484" s="393">
        <v>16</v>
      </c>
      <c r="E484" s="392">
        <f t="shared" si="16"/>
        <v>-0.89743589743589747</v>
      </c>
    </row>
    <row r="485" spans="1:5" ht="15" customHeight="1">
      <c r="A485" s="389">
        <v>21606</v>
      </c>
      <c r="B485" s="390" t="s">
        <v>524</v>
      </c>
      <c r="C485" s="391">
        <f>SUM(C486)</f>
        <v>0</v>
      </c>
      <c r="D485" s="391">
        <f>SUM(D486)</f>
        <v>2</v>
      </c>
      <c r="E485" s="392" t="str">
        <f t="shared" si="16"/>
        <v/>
      </c>
    </row>
    <row r="486" spans="1:5" ht="15" customHeight="1">
      <c r="A486" s="389">
        <v>2160699</v>
      </c>
      <c r="B486" s="390" t="s">
        <v>525</v>
      </c>
      <c r="C486" s="393"/>
      <c r="D486" s="393">
        <v>2</v>
      </c>
      <c r="E486" s="392" t="str">
        <f t="shared" si="16"/>
        <v/>
      </c>
    </row>
    <row r="487" spans="1:5" ht="15" customHeight="1">
      <c r="A487" s="389">
        <v>21699</v>
      </c>
      <c r="B487" s="390" t="s">
        <v>526</v>
      </c>
      <c r="C487" s="391">
        <f>SUM(C488)</f>
        <v>0</v>
      </c>
      <c r="D487" s="391">
        <f>SUM(D488)</f>
        <v>166</v>
      </c>
      <c r="E487" s="392" t="str">
        <f t="shared" si="16"/>
        <v/>
      </c>
    </row>
    <row r="488" spans="1:5" ht="15" customHeight="1">
      <c r="A488" s="389">
        <v>2169999</v>
      </c>
      <c r="B488" s="390" t="s">
        <v>527</v>
      </c>
      <c r="C488" s="393"/>
      <c r="D488" s="393">
        <v>166</v>
      </c>
      <c r="E488" s="392" t="str">
        <f t="shared" ref="E488:E547" si="17">IF(ISERROR(D488/C488-1),"",D488/C488-1)</f>
        <v/>
      </c>
    </row>
    <row r="489" spans="1:5" ht="15" customHeight="1">
      <c r="A489" s="386">
        <v>217</v>
      </c>
      <c r="B489" s="387" t="s">
        <v>528</v>
      </c>
      <c r="C489" s="388">
        <f>SUM(C490)</f>
        <v>0</v>
      </c>
      <c r="D489" s="388">
        <f>SUM(D490)</f>
        <v>0</v>
      </c>
      <c r="E489" s="385" t="str">
        <f t="shared" si="17"/>
        <v/>
      </c>
    </row>
    <row r="490" spans="1:5" ht="15" customHeight="1">
      <c r="A490" s="389">
        <v>21799</v>
      </c>
      <c r="B490" s="390" t="s">
        <v>529</v>
      </c>
      <c r="C490" s="391">
        <f>SUM(C491)</f>
        <v>0</v>
      </c>
      <c r="D490" s="391">
        <f>SUM(D491)</f>
        <v>0</v>
      </c>
      <c r="E490" s="392" t="str">
        <f t="shared" si="17"/>
        <v/>
      </c>
    </row>
    <row r="491" spans="1:5" ht="15" customHeight="1">
      <c r="A491" s="389">
        <v>2179901</v>
      </c>
      <c r="B491" s="390" t="s">
        <v>530</v>
      </c>
      <c r="C491" s="391"/>
      <c r="D491" s="391"/>
      <c r="E491" s="392" t="str">
        <f t="shared" si="17"/>
        <v/>
      </c>
    </row>
    <row r="492" spans="1:5" ht="15" customHeight="1">
      <c r="A492" s="386">
        <v>220</v>
      </c>
      <c r="B492" s="404" t="s">
        <v>531</v>
      </c>
      <c r="C492" s="388">
        <f>SUM(C493,C500)</f>
        <v>938</v>
      </c>
      <c r="D492" s="388">
        <f>SUM(D493,D500)</f>
        <v>1256</v>
      </c>
      <c r="E492" s="385">
        <f t="shared" si="17"/>
        <v>0.33901918976545842</v>
      </c>
    </row>
    <row r="493" spans="1:5" ht="15" customHeight="1">
      <c r="A493" s="389">
        <v>22001</v>
      </c>
      <c r="B493" s="397" t="s">
        <v>532</v>
      </c>
      <c r="C493" s="391">
        <f>SUM(C494:C499)</f>
        <v>854</v>
      </c>
      <c r="D493" s="391">
        <f>SUM(D494:D499)</f>
        <v>1195</v>
      </c>
      <c r="E493" s="392">
        <f t="shared" si="17"/>
        <v>0.39929742388758793</v>
      </c>
    </row>
    <row r="494" spans="1:5" ht="15" customHeight="1">
      <c r="A494" s="389">
        <v>2200101</v>
      </c>
      <c r="B494" s="390" t="s">
        <v>95</v>
      </c>
      <c r="C494" s="393">
        <v>713</v>
      </c>
      <c r="D494" s="393">
        <v>933</v>
      </c>
      <c r="E494" s="392">
        <f t="shared" si="17"/>
        <v>0.30855539971949519</v>
      </c>
    </row>
    <row r="495" spans="1:5" ht="15" customHeight="1">
      <c r="A495" s="389">
        <v>2200104</v>
      </c>
      <c r="B495" s="390" t="s">
        <v>533</v>
      </c>
      <c r="C495" s="391"/>
      <c r="D495" s="391">
        <v>89</v>
      </c>
      <c r="E495" s="392" t="str">
        <f t="shared" si="17"/>
        <v/>
      </c>
    </row>
    <row r="496" spans="1:5" ht="15" customHeight="1">
      <c r="A496" s="389">
        <v>2200106</v>
      </c>
      <c r="B496" s="390" t="s">
        <v>534</v>
      </c>
      <c r="C496" s="391"/>
      <c r="D496" s="391">
        <v>3</v>
      </c>
      <c r="E496" s="392" t="str">
        <f t="shared" si="17"/>
        <v/>
      </c>
    </row>
    <row r="497" spans="1:5" ht="15" customHeight="1">
      <c r="A497" s="389">
        <v>2200113</v>
      </c>
      <c r="B497" s="390" t="s">
        <v>535</v>
      </c>
      <c r="C497" s="391"/>
      <c r="D497" s="391"/>
      <c r="E497" s="392" t="str">
        <f t="shared" si="17"/>
        <v/>
      </c>
    </row>
    <row r="498" spans="1:5" ht="15" customHeight="1">
      <c r="A498" s="389">
        <v>2200150</v>
      </c>
      <c r="B498" s="390" t="s">
        <v>432</v>
      </c>
      <c r="C498" s="393">
        <v>141</v>
      </c>
      <c r="D498" s="393">
        <v>167</v>
      </c>
      <c r="E498" s="392">
        <f t="shared" si="17"/>
        <v>0.18439716312056742</v>
      </c>
    </row>
    <row r="499" spans="1:5" ht="15" customHeight="1">
      <c r="A499" s="389">
        <v>2200199</v>
      </c>
      <c r="B499" s="390" t="s">
        <v>536</v>
      </c>
      <c r="C499" s="393"/>
      <c r="D499" s="393">
        <v>3</v>
      </c>
      <c r="E499" s="392" t="str">
        <f t="shared" si="17"/>
        <v/>
      </c>
    </row>
    <row r="500" spans="1:5" ht="15" customHeight="1">
      <c r="A500" s="389">
        <v>22005</v>
      </c>
      <c r="B500" s="390" t="s">
        <v>537</v>
      </c>
      <c r="C500" s="391">
        <f>SUM(C501:C502)</f>
        <v>84</v>
      </c>
      <c r="D500" s="391">
        <f>SUM(D501:D502)</f>
        <v>61</v>
      </c>
      <c r="E500" s="392">
        <f t="shared" si="17"/>
        <v>-0.27380952380952384</v>
      </c>
    </row>
    <row r="501" spans="1:5" ht="15" customHeight="1">
      <c r="A501" s="389">
        <v>2200504</v>
      </c>
      <c r="B501" s="390" t="s">
        <v>538</v>
      </c>
      <c r="C501" s="393">
        <v>84</v>
      </c>
      <c r="D501" s="393">
        <v>61</v>
      </c>
      <c r="E501" s="392">
        <f t="shared" si="17"/>
        <v>-0.27380952380952384</v>
      </c>
    </row>
    <row r="502" spans="1:5" ht="15" customHeight="1">
      <c r="A502" s="389">
        <v>2200509</v>
      </c>
      <c r="B502" s="390" t="s">
        <v>539</v>
      </c>
      <c r="C502" s="391"/>
      <c r="D502" s="391"/>
      <c r="E502" s="392" t="str">
        <f t="shared" si="17"/>
        <v/>
      </c>
    </row>
    <row r="503" spans="1:5" ht="15" customHeight="1">
      <c r="A503" s="386">
        <v>221</v>
      </c>
      <c r="B503" s="387" t="s">
        <v>540</v>
      </c>
      <c r="C503" s="388">
        <f>SUM(C504,C511,C514)</f>
        <v>7032</v>
      </c>
      <c r="D503" s="388">
        <f>SUM(D504,D511,D514)</f>
        <v>6465</v>
      </c>
      <c r="E503" s="385">
        <f t="shared" si="17"/>
        <v>-8.0631399317406149E-2</v>
      </c>
    </row>
    <row r="504" spans="1:5" ht="15" customHeight="1">
      <c r="A504" s="389">
        <v>22101</v>
      </c>
      <c r="B504" s="390" t="s">
        <v>541</v>
      </c>
      <c r="C504" s="391">
        <f>SUM(C505:C510)</f>
        <v>1589</v>
      </c>
      <c r="D504" s="391">
        <f>SUM(D505:D510)</f>
        <v>1406</v>
      </c>
      <c r="E504" s="392">
        <f t="shared" si="17"/>
        <v>-0.11516677155443678</v>
      </c>
    </row>
    <row r="505" spans="1:5" ht="15" customHeight="1">
      <c r="A505" s="389">
        <v>2210103</v>
      </c>
      <c r="B505" s="397" t="s">
        <v>542</v>
      </c>
      <c r="C505" s="391"/>
      <c r="D505" s="391">
        <v>102</v>
      </c>
      <c r="E505" s="392" t="str">
        <f t="shared" si="17"/>
        <v/>
      </c>
    </row>
    <row r="506" spans="1:5" ht="15" customHeight="1">
      <c r="A506" s="389">
        <v>2210105</v>
      </c>
      <c r="B506" s="390" t="s">
        <v>543</v>
      </c>
      <c r="C506" s="393">
        <v>18</v>
      </c>
      <c r="D506" s="393"/>
      <c r="E506" s="392">
        <f t="shared" si="17"/>
        <v>-1</v>
      </c>
    </row>
    <row r="507" spans="1:5" ht="15" customHeight="1">
      <c r="A507" s="389">
        <v>2210106</v>
      </c>
      <c r="B507" s="390" t="s">
        <v>544</v>
      </c>
      <c r="C507" s="393"/>
      <c r="D507" s="393"/>
      <c r="E507" s="392" t="str">
        <f t="shared" si="17"/>
        <v/>
      </c>
    </row>
    <row r="508" spans="1:5" ht="15" customHeight="1">
      <c r="A508" s="389">
        <v>2210107</v>
      </c>
      <c r="B508" s="390" t="s">
        <v>545</v>
      </c>
      <c r="C508" s="391"/>
      <c r="D508" s="391"/>
      <c r="E508" s="392" t="str">
        <f t="shared" si="17"/>
        <v/>
      </c>
    </row>
    <row r="509" spans="1:5" ht="15" customHeight="1">
      <c r="A509" s="389">
        <v>2210108</v>
      </c>
      <c r="B509" s="390" t="s">
        <v>546</v>
      </c>
      <c r="C509" s="393">
        <v>670</v>
      </c>
      <c r="D509" s="393">
        <v>730</v>
      </c>
      <c r="E509" s="392">
        <f t="shared" si="17"/>
        <v>8.9552238805970186E-2</v>
      </c>
    </row>
    <row r="510" spans="1:5" ht="15" customHeight="1">
      <c r="A510" s="389">
        <v>2210199</v>
      </c>
      <c r="B510" s="397" t="s">
        <v>547</v>
      </c>
      <c r="C510" s="391">
        <v>901</v>
      </c>
      <c r="D510" s="391">
        <v>574</v>
      </c>
      <c r="E510" s="392">
        <f t="shared" si="17"/>
        <v>-0.36293007769145391</v>
      </c>
    </row>
    <row r="511" spans="1:5" ht="15" customHeight="1">
      <c r="A511" s="389">
        <v>22102</v>
      </c>
      <c r="B511" s="390" t="s">
        <v>548</v>
      </c>
      <c r="C511" s="391">
        <f>SUM(C512:C513)</f>
        <v>5443</v>
      </c>
      <c r="D511" s="391">
        <f>SUM(D512:D513)</f>
        <v>5059</v>
      </c>
      <c r="E511" s="392">
        <f t="shared" si="17"/>
        <v>-7.054932941392611E-2</v>
      </c>
    </row>
    <row r="512" spans="1:5" ht="15" customHeight="1">
      <c r="A512" s="389">
        <v>2210201</v>
      </c>
      <c r="B512" s="390" t="s">
        <v>549</v>
      </c>
      <c r="C512" s="393">
        <v>5443</v>
      </c>
      <c r="D512" s="393">
        <v>5059</v>
      </c>
      <c r="E512" s="392">
        <f t="shared" si="17"/>
        <v>-7.054932941392611E-2</v>
      </c>
    </row>
    <row r="513" spans="1:5" ht="15" customHeight="1">
      <c r="A513" s="389">
        <v>2210202</v>
      </c>
      <c r="B513" s="390" t="s">
        <v>550</v>
      </c>
      <c r="C513" s="391"/>
      <c r="D513" s="391"/>
      <c r="E513" s="392" t="str">
        <f t="shared" si="17"/>
        <v/>
      </c>
    </row>
    <row r="514" spans="1:5" ht="15" customHeight="1">
      <c r="A514" s="389">
        <v>22103</v>
      </c>
      <c r="B514" s="390" t="s">
        <v>551</v>
      </c>
      <c r="C514" s="391">
        <f>SUM(C515)</f>
        <v>0</v>
      </c>
      <c r="D514" s="391">
        <f>SUM(D515)</f>
        <v>0</v>
      </c>
      <c r="E514" s="392" t="str">
        <f t="shared" si="17"/>
        <v/>
      </c>
    </row>
    <row r="515" spans="1:5" ht="15" customHeight="1">
      <c r="A515" s="389">
        <v>2210399</v>
      </c>
      <c r="B515" s="390" t="s">
        <v>552</v>
      </c>
      <c r="C515" s="391"/>
      <c r="D515" s="391"/>
      <c r="E515" s="392" t="str">
        <f t="shared" si="17"/>
        <v/>
      </c>
    </row>
    <row r="516" spans="1:5" ht="15" customHeight="1">
      <c r="A516" s="386">
        <v>222</v>
      </c>
      <c r="B516" s="387" t="s">
        <v>553</v>
      </c>
      <c r="C516" s="388">
        <f>SUM(C517,C521)</f>
        <v>165</v>
      </c>
      <c r="D516" s="388">
        <f>SUM(D517,D521)</f>
        <v>110</v>
      </c>
      <c r="E516" s="385">
        <f t="shared" si="17"/>
        <v>-0.33333333333333337</v>
      </c>
    </row>
    <row r="517" spans="1:5" ht="15" customHeight="1">
      <c r="A517" s="389">
        <v>22201</v>
      </c>
      <c r="B517" s="390" t="s">
        <v>554</v>
      </c>
      <c r="C517" s="391">
        <f>SUM(C518:C520)</f>
        <v>165</v>
      </c>
      <c r="D517" s="391">
        <f>SUM(D518:D520)</f>
        <v>110</v>
      </c>
      <c r="E517" s="392">
        <f t="shared" si="17"/>
        <v>-0.33333333333333337</v>
      </c>
    </row>
    <row r="518" spans="1:5" ht="15" customHeight="1">
      <c r="A518" s="389">
        <v>220113</v>
      </c>
      <c r="B518" s="390" t="s">
        <v>555</v>
      </c>
      <c r="C518" s="391">
        <v>50</v>
      </c>
      <c r="D518" s="391">
        <v>43</v>
      </c>
      <c r="E518" s="392">
        <f t="shared" si="17"/>
        <v>-0.14000000000000001</v>
      </c>
    </row>
    <row r="519" spans="1:5" ht="15" customHeight="1">
      <c r="A519" s="394">
        <v>2220115</v>
      </c>
      <c r="B519" s="394" t="s">
        <v>556</v>
      </c>
      <c r="C519" s="393">
        <v>115</v>
      </c>
      <c r="D519" s="393">
        <v>67</v>
      </c>
      <c r="E519" s="392">
        <f t="shared" si="17"/>
        <v>-0.41739130434782612</v>
      </c>
    </row>
    <row r="520" spans="1:5" ht="15" customHeight="1">
      <c r="A520" s="389">
        <v>2220120</v>
      </c>
      <c r="B520" s="390" t="s">
        <v>557</v>
      </c>
      <c r="C520" s="393"/>
      <c r="D520" s="393"/>
      <c r="E520" s="392" t="str">
        <f t="shared" si="17"/>
        <v/>
      </c>
    </row>
    <row r="521" spans="1:5" ht="15" customHeight="1">
      <c r="A521" s="389">
        <v>22204</v>
      </c>
      <c r="B521" s="390" t="s">
        <v>558</v>
      </c>
      <c r="C521" s="393">
        <f>SUM(C522)</f>
        <v>0</v>
      </c>
      <c r="D521" s="393">
        <f>SUM(D522)</f>
        <v>0</v>
      </c>
      <c r="E521" s="392" t="str">
        <f t="shared" si="17"/>
        <v/>
      </c>
    </row>
    <row r="522" spans="1:5" ht="15" customHeight="1">
      <c r="A522" s="389">
        <v>2220401</v>
      </c>
      <c r="B522" s="390" t="s">
        <v>559</v>
      </c>
      <c r="C522" s="393"/>
      <c r="D522" s="393"/>
      <c r="E522" s="392" t="str">
        <f t="shared" si="17"/>
        <v/>
      </c>
    </row>
    <row r="523" spans="1:5" ht="15" customHeight="1">
      <c r="A523" s="386">
        <v>224</v>
      </c>
      <c r="B523" s="404" t="s">
        <v>560</v>
      </c>
      <c r="C523" s="388">
        <f>SUM(C524,C532,C537,C539,C541,C545,C547)</f>
        <v>1041</v>
      </c>
      <c r="D523" s="388">
        <f>SUM(D524,D532,D537,D539,D541,D545,D547)</f>
        <v>1590</v>
      </c>
      <c r="E523" s="385">
        <f t="shared" si="17"/>
        <v>0.52737752161383278</v>
      </c>
    </row>
    <row r="524" spans="1:5" ht="15" customHeight="1">
      <c r="A524" s="389">
        <v>22401</v>
      </c>
      <c r="B524" s="397" t="s">
        <v>561</v>
      </c>
      <c r="C524" s="391">
        <f>SUM(C525:C531)</f>
        <v>366</v>
      </c>
      <c r="D524" s="391">
        <f>SUM(D525:D531)</f>
        <v>423</v>
      </c>
      <c r="E524" s="392">
        <f t="shared" si="17"/>
        <v>0.15573770491803285</v>
      </c>
    </row>
    <row r="525" spans="1:5" ht="15" customHeight="1">
      <c r="A525" s="389">
        <v>2240101</v>
      </c>
      <c r="B525" s="397" t="s">
        <v>247</v>
      </c>
      <c r="C525" s="393">
        <v>356</v>
      </c>
      <c r="D525" s="393">
        <v>384</v>
      </c>
      <c r="E525" s="392">
        <f t="shared" si="17"/>
        <v>7.8651685393258397E-2</v>
      </c>
    </row>
    <row r="526" spans="1:5" ht="15" customHeight="1">
      <c r="A526" s="394">
        <v>2240102</v>
      </c>
      <c r="B526" s="394" t="s">
        <v>562</v>
      </c>
      <c r="C526" s="393"/>
      <c r="D526" s="393"/>
      <c r="E526" s="392" t="str">
        <f t="shared" si="17"/>
        <v/>
      </c>
    </row>
    <row r="527" spans="1:5" ht="15" customHeight="1">
      <c r="A527" s="389">
        <v>2240104</v>
      </c>
      <c r="B527" s="397" t="s">
        <v>563</v>
      </c>
      <c r="C527" s="393"/>
      <c r="D527" s="393">
        <v>5</v>
      </c>
      <c r="E527" s="392" t="str">
        <f t="shared" si="17"/>
        <v/>
      </c>
    </row>
    <row r="528" spans="1:5" ht="15" customHeight="1">
      <c r="A528" s="389">
        <v>2240106</v>
      </c>
      <c r="B528" s="397" t="s">
        <v>564</v>
      </c>
      <c r="C528" s="393"/>
      <c r="D528" s="393"/>
      <c r="E528" s="392" t="str">
        <f t="shared" si="17"/>
        <v/>
      </c>
    </row>
    <row r="529" spans="1:5" ht="15" customHeight="1">
      <c r="A529" s="389">
        <v>2240108</v>
      </c>
      <c r="B529" s="397" t="s">
        <v>565</v>
      </c>
      <c r="C529" s="391"/>
      <c r="D529" s="391"/>
      <c r="E529" s="392" t="str">
        <f t="shared" si="17"/>
        <v/>
      </c>
    </row>
    <row r="530" spans="1:5" ht="15" customHeight="1">
      <c r="A530" s="389">
        <v>2240109</v>
      </c>
      <c r="B530" s="397" t="s">
        <v>566</v>
      </c>
      <c r="C530" s="391">
        <v>10</v>
      </c>
      <c r="D530" s="391"/>
      <c r="E530" s="392">
        <f t="shared" si="17"/>
        <v>-1</v>
      </c>
    </row>
    <row r="531" spans="1:5" ht="15" customHeight="1">
      <c r="A531" s="389">
        <v>2240199</v>
      </c>
      <c r="B531" s="397" t="s">
        <v>567</v>
      </c>
      <c r="C531" s="393"/>
      <c r="D531" s="393">
        <v>34</v>
      </c>
      <c r="E531" s="392" t="str">
        <f t="shared" si="17"/>
        <v/>
      </c>
    </row>
    <row r="532" spans="1:5" ht="15" customHeight="1">
      <c r="A532" s="389">
        <v>22402</v>
      </c>
      <c r="B532" s="397" t="s">
        <v>568</v>
      </c>
      <c r="C532" s="391">
        <f>SUM(C533:C536)</f>
        <v>301</v>
      </c>
      <c r="D532" s="391">
        <f>SUM(D533:D536)</f>
        <v>917</v>
      </c>
      <c r="E532" s="392">
        <f t="shared" si="17"/>
        <v>2.0465116279069768</v>
      </c>
    </row>
    <row r="533" spans="1:5" ht="15" customHeight="1">
      <c r="A533" s="389">
        <v>2240201</v>
      </c>
      <c r="B533" s="397" t="s">
        <v>247</v>
      </c>
      <c r="C533" s="393">
        <v>301</v>
      </c>
      <c r="D533" s="393">
        <v>401</v>
      </c>
      <c r="E533" s="392">
        <f t="shared" si="17"/>
        <v>0.33222591362126241</v>
      </c>
    </row>
    <row r="534" spans="1:5" ht="15" customHeight="1">
      <c r="A534" s="389">
        <v>2240204</v>
      </c>
      <c r="B534" s="397" t="s">
        <v>569</v>
      </c>
      <c r="C534" s="393"/>
      <c r="D534" s="393">
        <v>15</v>
      </c>
      <c r="E534" s="392" t="str">
        <f t="shared" si="17"/>
        <v/>
      </c>
    </row>
    <row r="535" spans="1:5" ht="15" customHeight="1">
      <c r="A535" s="389">
        <v>2240250</v>
      </c>
      <c r="B535" s="397" t="s">
        <v>147</v>
      </c>
      <c r="C535" s="393"/>
      <c r="D535" s="393">
        <v>6</v>
      </c>
      <c r="E535" s="392" t="str">
        <f t="shared" si="17"/>
        <v/>
      </c>
    </row>
    <row r="536" spans="1:5" ht="15" customHeight="1">
      <c r="A536" s="389">
        <v>2240299</v>
      </c>
      <c r="B536" s="397" t="s">
        <v>570</v>
      </c>
      <c r="C536" s="393"/>
      <c r="D536" s="393">
        <v>495</v>
      </c>
      <c r="E536" s="392" t="str">
        <f t="shared" si="17"/>
        <v/>
      </c>
    </row>
    <row r="537" spans="1:5" ht="15" customHeight="1">
      <c r="A537" s="389">
        <v>22403</v>
      </c>
      <c r="B537" s="397" t="s">
        <v>571</v>
      </c>
      <c r="C537" s="391">
        <f>SUM(C538)</f>
        <v>0</v>
      </c>
      <c r="D537" s="391">
        <f>SUM(D538)</f>
        <v>0</v>
      </c>
      <c r="E537" s="392" t="str">
        <f t="shared" si="17"/>
        <v/>
      </c>
    </row>
    <row r="538" spans="1:5" ht="15" customHeight="1">
      <c r="A538" s="389">
        <v>2240304</v>
      </c>
      <c r="B538" s="397" t="s">
        <v>572</v>
      </c>
      <c r="C538" s="391"/>
      <c r="D538" s="391"/>
      <c r="E538" s="392" t="str">
        <f t="shared" si="17"/>
        <v/>
      </c>
    </row>
    <row r="539" spans="1:5" ht="15" customHeight="1">
      <c r="A539" s="389">
        <v>22405</v>
      </c>
      <c r="B539" s="397" t="s">
        <v>573</v>
      </c>
      <c r="C539" s="391">
        <f>SUM(C540)</f>
        <v>0</v>
      </c>
      <c r="D539" s="391">
        <f>SUM(D540)</f>
        <v>0</v>
      </c>
      <c r="E539" s="392" t="str">
        <f t="shared" si="17"/>
        <v/>
      </c>
    </row>
    <row r="540" spans="1:5" ht="15" customHeight="1">
      <c r="A540" s="389">
        <v>2240507</v>
      </c>
      <c r="B540" s="397" t="s">
        <v>574</v>
      </c>
      <c r="C540" s="391"/>
      <c r="D540" s="391"/>
      <c r="E540" s="392" t="str">
        <f t="shared" si="17"/>
        <v/>
      </c>
    </row>
    <row r="541" spans="1:5" ht="15" customHeight="1">
      <c r="A541" s="389">
        <v>22406</v>
      </c>
      <c r="B541" s="397" t="s">
        <v>575</v>
      </c>
      <c r="C541" s="391">
        <f>SUM(C542:C544)</f>
        <v>112</v>
      </c>
      <c r="D541" s="391">
        <f>SUM(D542:D544)</f>
        <v>41</v>
      </c>
      <c r="E541" s="392">
        <f t="shared" si="17"/>
        <v>-0.6339285714285714</v>
      </c>
    </row>
    <row r="542" spans="1:5" ht="15" customHeight="1">
      <c r="A542" s="389">
        <v>2240601</v>
      </c>
      <c r="B542" s="397" t="s">
        <v>576</v>
      </c>
      <c r="C542" s="393">
        <v>88</v>
      </c>
      <c r="D542" s="393">
        <v>14</v>
      </c>
      <c r="E542" s="392">
        <f t="shared" si="17"/>
        <v>-0.84090909090909094</v>
      </c>
    </row>
    <row r="543" spans="1:5" ht="15" customHeight="1">
      <c r="A543" s="389">
        <v>2240602</v>
      </c>
      <c r="B543" s="397" t="s">
        <v>577</v>
      </c>
      <c r="C543" s="393"/>
      <c r="D543" s="393"/>
      <c r="E543" s="392" t="str">
        <f t="shared" si="17"/>
        <v/>
      </c>
    </row>
    <row r="544" spans="1:5" ht="15" customHeight="1">
      <c r="A544" s="389">
        <v>2240699</v>
      </c>
      <c r="B544" s="397" t="s">
        <v>578</v>
      </c>
      <c r="C544" s="393">
        <v>24</v>
      </c>
      <c r="D544" s="393">
        <v>27</v>
      </c>
      <c r="E544" s="392">
        <f t="shared" si="17"/>
        <v>0.125</v>
      </c>
    </row>
    <row r="545" spans="1:5" ht="15" customHeight="1">
      <c r="A545" s="389">
        <v>22407</v>
      </c>
      <c r="B545" s="397" t="s">
        <v>579</v>
      </c>
      <c r="C545" s="391">
        <f>SUM(C546:C546)</f>
        <v>197</v>
      </c>
      <c r="D545" s="391">
        <f>SUM(D546:D546)</f>
        <v>209</v>
      </c>
      <c r="E545" s="392">
        <f t="shared" si="17"/>
        <v>6.0913705583756306E-2</v>
      </c>
    </row>
    <row r="546" spans="1:5" ht="15" customHeight="1">
      <c r="A546" s="389">
        <v>2240703</v>
      </c>
      <c r="B546" s="397" t="s">
        <v>580</v>
      </c>
      <c r="C546" s="393">
        <v>197</v>
      </c>
      <c r="D546" s="393">
        <v>209</v>
      </c>
      <c r="E546" s="392">
        <f t="shared" si="17"/>
        <v>6.0913705583756306E-2</v>
      </c>
    </row>
    <row r="547" spans="1:5" ht="15" customHeight="1">
      <c r="A547" s="389">
        <v>22499</v>
      </c>
      <c r="B547" s="397" t="s">
        <v>581</v>
      </c>
      <c r="C547" s="393">
        <f>C548</f>
        <v>65</v>
      </c>
      <c r="D547" s="393">
        <f>SUM(D548)</f>
        <v>0</v>
      </c>
      <c r="E547" s="392">
        <f t="shared" si="17"/>
        <v>-1</v>
      </c>
    </row>
    <row r="548" spans="1:5" ht="15" customHeight="1">
      <c r="A548" s="389">
        <v>2249999</v>
      </c>
      <c r="B548" s="397" t="s">
        <v>582</v>
      </c>
      <c r="C548" s="393">
        <v>65</v>
      </c>
      <c r="D548" s="393"/>
      <c r="E548" s="392"/>
    </row>
    <row r="549" spans="1:5" ht="15" customHeight="1">
      <c r="A549" s="386">
        <v>232</v>
      </c>
      <c r="B549" s="387" t="s">
        <v>583</v>
      </c>
      <c r="C549" s="388">
        <f>SUM(C550)</f>
        <v>135</v>
      </c>
      <c r="D549" s="388">
        <f>SUM(D550)</f>
        <v>134</v>
      </c>
      <c r="E549" s="385">
        <f>IF(ISERROR(D549/C549-1),"",D549/C549-1)</f>
        <v>-7.4074074074074181E-3</v>
      </c>
    </row>
    <row r="550" spans="1:5" ht="15" customHeight="1">
      <c r="A550" s="389">
        <v>23203</v>
      </c>
      <c r="B550" s="390" t="s">
        <v>584</v>
      </c>
      <c r="C550" s="391">
        <f>C551</f>
        <v>135</v>
      </c>
      <c r="D550" s="391">
        <f>D551</f>
        <v>134</v>
      </c>
      <c r="E550" s="392">
        <f>IF(ISERROR(D550/C550-1),"",D550/C550-1)</f>
        <v>-7.4074074074074181E-3</v>
      </c>
    </row>
    <row r="551" spans="1:5" ht="15" customHeight="1">
      <c r="A551" s="389">
        <v>2320301</v>
      </c>
      <c r="B551" s="390" t="s">
        <v>585</v>
      </c>
      <c r="C551" s="393">
        <v>135</v>
      </c>
      <c r="D551" s="393">
        <v>134</v>
      </c>
      <c r="E551" s="392">
        <f>IF(ISERROR(D551/C551-1),"",D551/C551-1)</f>
        <v>-7.4074074074074181E-3</v>
      </c>
    </row>
    <row r="552" spans="1:5" ht="15" customHeight="1">
      <c r="A552" s="386">
        <v>233</v>
      </c>
      <c r="B552" s="387" t="s">
        <v>586</v>
      </c>
      <c r="C552" s="388">
        <f>SUM(C553)</f>
        <v>0</v>
      </c>
      <c r="D552" s="388">
        <f>SUM(D553)</f>
        <v>4</v>
      </c>
      <c r="E552" s="385" t="str">
        <f>IF(ISERROR(D552/C552-1),"",D552/C552-1)</f>
        <v/>
      </c>
    </row>
    <row r="553" spans="1:5" ht="15" customHeight="1">
      <c r="A553" s="389">
        <v>23303</v>
      </c>
      <c r="B553" s="390" t="s">
        <v>587</v>
      </c>
      <c r="C553" s="391"/>
      <c r="D553" s="391">
        <v>4</v>
      </c>
      <c r="E553" s="392" t="str">
        <f>IF(ISERROR(D553/C553-1),"",D553/C553-1)</f>
        <v/>
      </c>
    </row>
  </sheetData>
  <autoFilter ref="A3:K553"/>
  <mergeCells count="2">
    <mergeCell ref="A1:E1"/>
    <mergeCell ref="A4:B4"/>
  </mergeCells>
  <phoneticPr fontId="41" type="noConversion"/>
  <printOptions horizontalCentered="1"/>
  <pageMargins left="0.47244094488188998" right="0.39370078740157499" top="0.82677165354330695" bottom="0.82677165354330695" header="0" footer="0.511811023622047"/>
  <pageSetup paperSize="9" orientation="portrait" horizontalDpi="1200" verticalDpi="1200" r:id="rId1"/>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23"/>
  <sheetViews>
    <sheetView showZeros="0" workbookViewId="0">
      <selection activeCell="H23" sqref="H23"/>
    </sheetView>
  </sheetViews>
  <sheetFormatPr defaultColWidth="8.69921875" defaultRowHeight="15.6"/>
  <cols>
    <col min="1" max="1" width="33.09765625" style="20" customWidth="1"/>
    <col min="2" max="2" width="18" style="20" customWidth="1"/>
    <col min="3" max="3" width="14.59765625" style="20" customWidth="1"/>
    <col min="4" max="4" width="11" style="20" customWidth="1"/>
    <col min="5" max="16384" width="8.69921875" style="20"/>
  </cols>
  <sheetData>
    <row r="1" spans="1:4" ht="36" customHeight="1">
      <c r="A1" s="483" t="s">
        <v>2276</v>
      </c>
      <c r="B1" s="483"/>
      <c r="C1" s="483"/>
      <c r="D1" s="483"/>
    </row>
    <row r="2" spans="1:4" ht="21.6" customHeight="1">
      <c r="A2" s="21" t="s">
        <v>2277</v>
      </c>
      <c r="B2" s="22"/>
      <c r="C2" s="23"/>
      <c r="D2" s="24" t="s">
        <v>2</v>
      </c>
    </row>
    <row r="3" spans="1:4" ht="18" customHeight="1">
      <c r="A3" s="25" t="s">
        <v>894</v>
      </c>
      <c r="B3" s="25" t="s">
        <v>2213</v>
      </c>
      <c r="C3" s="25" t="s">
        <v>2214</v>
      </c>
      <c r="D3" s="26" t="s">
        <v>2215</v>
      </c>
    </row>
    <row r="4" spans="1:4" ht="18" customHeight="1">
      <c r="A4" s="27" t="s">
        <v>2257</v>
      </c>
      <c r="B4" s="36">
        <f>SUM(B5:B8)</f>
        <v>2004</v>
      </c>
      <c r="C4" s="37">
        <f>SUM(C5:C8)</f>
        <v>2004</v>
      </c>
      <c r="D4" s="29">
        <f t="shared" ref="D4:D23" si="0">IFERROR((C4/B4-1),"")</f>
        <v>0</v>
      </c>
    </row>
    <row r="5" spans="1:4" ht="18" customHeight="1">
      <c r="A5" s="30" t="s">
        <v>2258</v>
      </c>
      <c r="B5" s="38"/>
      <c r="C5" s="39"/>
      <c r="D5" s="29" t="str">
        <f t="shared" si="0"/>
        <v/>
      </c>
    </row>
    <row r="6" spans="1:4" ht="18" customHeight="1">
      <c r="A6" s="30" t="s">
        <v>2259</v>
      </c>
      <c r="B6" s="38">
        <v>2004</v>
      </c>
      <c r="C6" s="39">
        <v>2004</v>
      </c>
      <c r="D6" s="29">
        <f t="shared" si="0"/>
        <v>0</v>
      </c>
    </row>
    <row r="7" spans="1:4" ht="18" customHeight="1">
      <c r="A7" s="30" t="s">
        <v>2260</v>
      </c>
      <c r="B7" s="38"/>
      <c r="C7" s="39"/>
      <c r="D7" s="29" t="str">
        <f t="shared" si="0"/>
        <v/>
      </c>
    </row>
    <row r="8" spans="1:4" ht="18" customHeight="1">
      <c r="A8" s="30" t="s">
        <v>2261</v>
      </c>
      <c r="B8" s="38"/>
      <c r="C8" s="39"/>
      <c r="D8" s="29" t="str">
        <f t="shared" si="0"/>
        <v/>
      </c>
    </row>
    <row r="9" spans="1:4" ht="18" customHeight="1">
      <c r="A9" s="30" t="s">
        <v>2262</v>
      </c>
      <c r="B9" s="38"/>
      <c r="C9" s="39"/>
      <c r="D9" s="29" t="str">
        <f t="shared" si="0"/>
        <v/>
      </c>
    </row>
    <row r="10" spans="1:4" ht="18" customHeight="1">
      <c r="A10" s="30" t="s">
        <v>2263</v>
      </c>
      <c r="B10" s="38"/>
      <c r="C10" s="39"/>
      <c r="D10" s="29" t="str">
        <f t="shared" si="0"/>
        <v/>
      </c>
    </row>
    <row r="11" spans="1:4" ht="18" customHeight="1">
      <c r="A11" s="30" t="s">
        <v>2264</v>
      </c>
      <c r="B11" s="38"/>
      <c r="C11" s="39"/>
      <c r="D11" s="29" t="str">
        <f t="shared" si="0"/>
        <v/>
      </c>
    </row>
    <row r="12" spans="1:4" ht="18" customHeight="1">
      <c r="A12" s="27" t="s">
        <v>2265</v>
      </c>
      <c r="B12" s="36"/>
      <c r="C12" s="37"/>
      <c r="D12" s="29" t="str">
        <f t="shared" si="0"/>
        <v/>
      </c>
    </row>
    <row r="13" spans="1:4" ht="18" customHeight="1">
      <c r="A13" s="27" t="s">
        <v>2266</v>
      </c>
      <c r="B13" s="36"/>
      <c r="C13" s="37"/>
      <c r="D13" s="29" t="str">
        <f t="shared" si="0"/>
        <v/>
      </c>
    </row>
    <row r="14" spans="1:4" ht="18" customHeight="1">
      <c r="A14" s="30" t="s">
        <v>2267</v>
      </c>
      <c r="B14" s="38"/>
      <c r="C14" s="39"/>
      <c r="D14" s="29" t="str">
        <f t="shared" si="0"/>
        <v/>
      </c>
    </row>
    <row r="15" spans="1:4" ht="18" customHeight="1">
      <c r="A15" s="30" t="s">
        <v>2268</v>
      </c>
      <c r="B15" s="38"/>
      <c r="C15" s="39"/>
      <c r="D15" s="29" t="str">
        <f t="shared" si="0"/>
        <v/>
      </c>
    </row>
    <row r="16" spans="1:4" ht="18" customHeight="1">
      <c r="A16" s="30" t="s">
        <v>2269</v>
      </c>
      <c r="B16" s="38"/>
      <c r="C16" s="39"/>
      <c r="D16" s="29" t="str">
        <f t="shared" si="0"/>
        <v/>
      </c>
    </row>
    <row r="17" spans="1:4" ht="18" customHeight="1">
      <c r="A17" s="27" t="s">
        <v>2270</v>
      </c>
      <c r="B17" s="36"/>
      <c r="C17" s="37"/>
      <c r="D17" s="29" t="str">
        <f t="shared" si="0"/>
        <v/>
      </c>
    </row>
    <row r="18" spans="1:4" ht="18" customHeight="1">
      <c r="A18" s="27" t="s">
        <v>2271</v>
      </c>
      <c r="B18" s="36">
        <v>83</v>
      </c>
      <c r="C18" s="37">
        <v>83</v>
      </c>
      <c r="D18" s="34">
        <f t="shared" si="0"/>
        <v>0</v>
      </c>
    </row>
    <row r="19" spans="1:4" ht="18" customHeight="1">
      <c r="A19" s="27" t="s">
        <v>2272</v>
      </c>
      <c r="B19" s="36">
        <v>120</v>
      </c>
      <c r="C19" s="37">
        <v>120</v>
      </c>
      <c r="D19" s="34">
        <f t="shared" si="0"/>
        <v>0</v>
      </c>
    </row>
    <row r="20" spans="1:4" ht="18" customHeight="1">
      <c r="A20" s="30" t="s">
        <v>2273</v>
      </c>
      <c r="B20" s="38"/>
      <c r="C20" s="39"/>
      <c r="D20" s="29" t="str">
        <f t="shared" si="0"/>
        <v/>
      </c>
    </row>
    <row r="21" spans="1:4" ht="18" customHeight="1">
      <c r="A21" s="30" t="s">
        <v>2274</v>
      </c>
      <c r="B21" s="38">
        <v>120</v>
      </c>
      <c r="C21" s="39">
        <v>120</v>
      </c>
      <c r="D21" s="29">
        <f t="shared" si="0"/>
        <v>0</v>
      </c>
    </row>
    <row r="22" spans="1:4" ht="18" customHeight="1">
      <c r="A22" s="27" t="s">
        <v>2275</v>
      </c>
      <c r="B22" s="36">
        <v>2315.19</v>
      </c>
      <c r="C22" s="40">
        <v>5898.19</v>
      </c>
      <c r="D22" s="34">
        <f t="shared" si="0"/>
        <v>1.5476051641549935</v>
      </c>
    </row>
    <row r="23" spans="1:4" ht="18" customHeight="1">
      <c r="A23" s="26" t="s">
        <v>2242</v>
      </c>
      <c r="B23" s="36">
        <f>B4+B12+B13+B17+B18+B19+B22</f>
        <v>4522.1900000000005</v>
      </c>
      <c r="C23" s="40">
        <f>C4+C12+C13+C17+C18+C19+C22</f>
        <v>8105.19</v>
      </c>
      <c r="D23" s="34">
        <f t="shared" si="0"/>
        <v>0.79231522779892005</v>
      </c>
    </row>
  </sheetData>
  <mergeCells count="1">
    <mergeCell ref="A1:D1"/>
  </mergeCells>
  <phoneticPr fontId="41" type="noConversion"/>
  <printOptions horizontalCentered="1"/>
  <pageMargins left="0.47244094488188998" right="0.39370078740157499" top="0.82677165354330695" bottom="0.90551181102362199" header="0" footer="0"/>
  <pageSetup paperSize="9" orientation="portrait" verticalDpi="1200"/>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24"/>
  <sheetViews>
    <sheetView showZeros="0" workbookViewId="0">
      <selection activeCell="H23" sqref="H23"/>
    </sheetView>
  </sheetViews>
  <sheetFormatPr defaultColWidth="8.69921875" defaultRowHeight="15.6"/>
  <cols>
    <col min="1" max="1" width="33.09765625" style="20" customWidth="1"/>
    <col min="2" max="3" width="14.59765625" style="20" customWidth="1"/>
    <col min="4" max="4" width="11" style="20" customWidth="1"/>
    <col min="5" max="16384" width="8.69921875" style="20"/>
  </cols>
  <sheetData>
    <row r="1" spans="1:4" ht="36" customHeight="1">
      <c r="A1" s="483" t="s">
        <v>2278</v>
      </c>
      <c r="B1" s="483"/>
      <c r="C1" s="483"/>
      <c r="D1" s="483"/>
    </row>
    <row r="2" spans="1:4" ht="19.5" customHeight="1">
      <c r="A2" s="21" t="s">
        <v>2279</v>
      </c>
      <c r="B2" s="22"/>
      <c r="C2" s="23"/>
      <c r="D2" s="24" t="s">
        <v>2</v>
      </c>
    </row>
    <row r="3" spans="1:4" ht="18" customHeight="1">
      <c r="A3" s="25" t="s">
        <v>894</v>
      </c>
      <c r="B3" s="25" t="s">
        <v>2213</v>
      </c>
      <c r="C3" s="25" t="s">
        <v>2214</v>
      </c>
      <c r="D3" s="26" t="s">
        <v>2215</v>
      </c>
    </row>
    <row r="4" spans="1:4" ht="18" customHeight="1">
      <c r="A4" s="27" t="s">
        <v>2257</v>
      </c>
      <c r="B4" s="28">
        <f>B5+B6+B7+B8</f>
        <v>20032.68</v>
      </c>
      <c r="C4" s="28">
        <f>C6+C8</f>
        <v>19822.25</v>
      </c>
      <c r="D4" s="29">
        <f t="shared" ref="D4:D23" si="0">IFERROR((C4/B4-1),"")</f>
        <v>-1.0504335915114682E-2</v>
      </c>
    </row>
    <row r="5" spans="1:4" ht="18" customHeight="1">
      <c r="A5" s="30" t="s">
        <v>2258</v>
      </c>
      <c r="B5" s="31"/>
      <c r="C5" s="31"/>
      <c r="D5" s="29" t="str">
        <f t="shared" si="0"/>
        <v/>
      </c>
    </row>
    <row r="6" spans="1:4" ht="18" customHeight="1">
      <c r="A6" s="30" t="s">
        <v>2259</v>
      </c>
      <c r="B6" s="32"/>
      <c r="C6" s="33">
        <v>7200</v>
      </c>
      <c r="D6" s="29" t="str">
        <f t="shared" si="0"/>
        <v/>
      </c>
    </row>
    <row r="7" spans="1:4" ht="18" customHeight="1">
      <c r="A7" s="30" t="s">
        <v>2260</v>
      </c>
      <c r="B7" s="31"/>
      <c r="C7" s="31"/>
      <c r="D7" s="29" t="str">
        <f t="shared" si="0"/>
        <v/>
      </c>
    </row>
    <row r="8" spans="1:4" ht="18" customHeight="1">
      <c r="A8" s="30" t="s">
        <v>2261</v>
      </c>
      <c r="B8" s="31">
        <v>20032.68</v>
      </c>
      <c r="C8" s="31">
        <v>12622.25</v>
      </c>
      <c r="D8" s="29">
        <f t="shared" si="0"/>
        <v>-0.36991705553126197</v>
      </c>
    </row>
    <row r="9" spans="1:4" ht="18" customHeight="1">
      <c r="A9" s="30" t="s">
        <v>2262</v>
      </c>
      <c r="B9" s="31"/>
      <c r="C9" s="31"/>
      <c r="D9" s="29" t="str">
        <f t="shared" si="0"/>
        <v/>
      </c>
    </row>
    <row r="10" spans="1:4" ht="18" customHeight="1">
      <c r="A10" s="30" t="s">
        <v>2263</v>
      </c>
      <c r="B10" s="31"/>
      <c r="C10" s="31"/>
      <c r="D10" s="29" t="str">
        <f t="shared" si="0"/>
        <v/>
      </c>
    </row>
    <row r="11" spans="1:4" ht="18" customHeight="1">
      <c r="A11" s="30" t="s">
        <v>2264</v>
      </c>
      <c r="B11" s="31"/>
      <c r="C11" s="31"/>
      <c r="D11" s="29" t="str">
        <f t="shared" si="0"/>
        <v/>
      </c>
    </row>
    <row r="12" spans="1:4" ht="18" customHeight="1">
      <c r="A12" s="27" t="s">
        <v>2265</v>
      </c>
      <c r="B12" s="28">
        <v>23400</v>
      </c>
      <c r="C12" s="28">
        <v>23400</v>
      </c>
      <c r="D12" s="29">
        <f t="shared" si="0"/>
        <v>0</v>
      </c>
    </row>
    <row r="13" spans="1:4" ht="18" customHeight="1">
      <c r="A13" s="27" t="s">
        <v>2266</v>
      </c>
      <c r="B13" s="28">
        <f>SUM(B14:B16)</f>
        <v>51069.87</v>
      </c>
      <c r="C13" s="28">
        <v>50471.24</v>
      </c>
      <c r="D13" s="29">
        <f t="shared" si="0"/>
        <v>-1.1721784292773929E-2</v>
      </c>
    </row>
    <row r="14" spans="1:4" ht="18" customHeight="1">
      <c r="A14" s="30" t="s">
        <v>2267</v>
      </c>
      <c r="B14" s="31">
        <v>419</v>
      </c>
      <c r="C14" s="31">
        <v>419</v>
      </c>
      <c r="D14" s="29">
        <f t="shared" si="0"/>
        <v>0</v>
      </c>
    </row>
    <row r="15" spans="1:4" ht="18" customHeight="1">
      <c r="A15" s="30" t="s">
        <v>2268</v>
      </c>
      <c r="B15" s="31">
        <v>10650.87</v>
      </c>
      <c r="C15" s="31">
        <v>10650.87</v>
      </c>
      <c r="D15" s="29">
        <f t="shared" si="0"/>
        <v>0</v>
      </c>
    </row>
    <row r="16" spans="1:4" ht="18" customHeight="1">
      <c r="A16" s="30" t="s">
        <v>2269</v>
      </c>
      <c r="B16" s="31">
        <v>40000</v>
      </c>
      <c r="C16" s="31">
        <v>40000</v>
      </c>
      <c r="D16" s="29">
        <f t="shared" si="0"/>
        <v>0</v>
      </c>
    </row>
    <row r="17" spans="1:4" ht="18" customHeight="1">
      <c r="A17" s="27" t="s">
        <v>2270</v>
      </c>
      <c r="B17" s="28">
        <v>10000</v>
      </c>
      <c r="C17" s="28">
        <v>10000</v>
      </c>
      <c r="D17" s="29">
        <f t="shared" si="0"/>
        <v>0</v>
      </c>
    </row>
    <row r="18" spans="1:4" ht="18" customHeight="1">
      <c r="A18" s="27" t="s">
        <v>2271</v>
      </c>
      <c r="B18" s="28">
        <v>46639.8</v>
      </c>
      <c r="C18" s="28">
        <v>45927</v>
      </c>
      <c r="D18" s="34">
        <f t="shared" si="0"/>
        <v>-1.5283084404307146E-2</v>
      </c>
    </row>
    <row r="19" spans="1:4" ht="18" customHeight="1">
      <c r="A19" s="27" t="s">
        <v>2272</v>
      </c>
      <c r="B19" s="28">
        <f>B20+B21</f>
        <v>58400</v>
      </c>
      <c r="C19" s="28">
        <v>58400</v>
      </c>
      <c r="D19" s="29">
        <f t="shared" si="0"/>
        <v>0</v>
      </c>
    </row>
    <row r="20" spans="1:4" ht="18" customHeight="1">
      <c r="A20" s="30" t="s">
        <v>2273</v>
      </c>
      <c r="B20" s="31">
        <v>58400</v>
      </c>
      <c r="C20" s="31">
        <v>58400</v>
      </c>
      <c r="D20" s="29">
        <f t="shared" si="0"/>
        <v>0</v>
      </c>
    </row>
    <row r="21" spans="1:4" ht="18" customHeight="1">
      <c r="A21" s="30" t="s">
        <v>2274</v>
      </c>
      <c r="B21" s="31">
        <v>0</v>
      </c>
      <c r="C21" s="31"/>
      <c r="D21" s="29" t="str">
        <f t="shared" si="0"/>
        <v/>
      </c>
    </row>
    <row r="22" spans="1:4" ht="18" customHeight="1">
      <c r="A22" s="27" t="s">
        <v>2275</v>
      </c>
      <c r="B22" s="28">
        <v>87095.65</v>
      </c>
      <c r="C22" s="28">
        <v>153884.51</v>
      </c>
      <c r="D22" s="34">
        <f t="shared" si="0"/>
        <v>0.76684495723954083</v>
      </c>
    </row>
    <row r="23" spans="1:4" ht="18" customHeight="1">
      <c r="A23" s="26" t="s">
        <v>2242</v>
      </c>
      <c r="B23" s="28">
        <f>B4+B12+B13+B17+B18+B19+B22</f>
        <v>296638</v>
      </c>
      <c r="C23" s="28">
        <f>C22+C19+C18+C17+C13+C12+C4</f>
        <v>361905</v>
      </c>
      <c r="D23" s="34">
        <f t="shared" si="0"/>
        <v>0.22002238418543807</v>
      </c>
    </row>
    <row r="24" spans="1:4">
      <c r="B24" s="35"/>
      <c r="C24" s="35"/>
    </row>
  </sheetData>
  <mergeCells count="1">
    <mergeCell ref="A1:D1"/>
  </mergeCells>
  <phoneticPr fontId="41" type="noConversion"/>
  <printOptions horizontalCentered="1"/>
  <pageMargins left="0.47244094488188998" right="0.39370078740157499" top="0.82677165354330695" bottom="0.90551181102362199" header="0" footer="0"/>
  <pageSetup paperSize="9" orientation="portrait" verticalDpi="1200"/>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5"/>
  <sheetViews>
    <sheetView showZeros="0" workbookViewId="0">
      <selection activeCell="A31" sqref="A31"/>
    </sheetView>
  </sheetViews>
  <sheetFormatPr defaultColWidth="8.69921875" defaultRowHeight="15.6"/>
  <cols>
    <col min="1" max="1" width="32.69921875" style="2" customWidth="1"/>
    <col min="2" max="4" width="15.19921875" style="2" customWidth="1"/>
    <col min="5" max="16384" width="8.69921875" style="2"/>
  </cols>
  <sheetData>
    <row r="1" spans="1:5" ht="14.25" customHeight="1">
      <c r="A1" s="485" t="s">
        <v>2280</v>
      </c>
      <c r="B1" s="485"/>
      <c r="C1" s="485"/>
      <c r="D1" s="485"/>
    </row>
    <row r="2" spans="1:5" ht="14.25" customHeight="1">
      <c r="A2" s="485"/>
      <c r="B2" s="485"/>
      <c r="C2" s="485"/>
      <c r="D2" s="485"/>
    </row>
    <row r="3" spans="1:5" ht="17.399999999999999" customHeight="1">
      <c r="A3" s="3" t="s">
        <v>2281</v>
      </c>
      <c r="B3" s="4"/>
      <c r="C3" s="4"/>
      <c r="D3" s="5" t="s">
        <v>2</v>
      </c>
    </row>
    <row r="4" spans="1:5" ht="16.95" customHeight="1">
      <c r="A4" s="6" t="s">
        <v>592</v>
      </c>
      <c r="B4" s="6" t="s">
        <v>2214</v>
      </c>
      <c r="C4" s="6" t="s">
        <v>1576</v>
      </c>
      <c r="D4" s="7" t="s">
        <v>2215</v>
      </c>
    </row>
    <row r="5" spans="1:5" ht="16.95" customHeight="1">
      <c r="A5" s="484" t="s">
        <v>2216</v>
      </c>
      <c r="B5" s="484"/>
      <c r="C5" s="484"/>
      <c r="D5" s="484"/>
    </row>
    <row r="6" spans="1:5" ht="16.95" customHeight="1">
      <c r="A6" s="8" t="s">
        <v>2217</v>
      </c>
      <c r="B6" s="9">
        <f>SUM(B7:B8)</f>
        <v>4522.1899999999996</v>
      </c>
      <c r="C6" s="9">
        <f>SUM(C7:C8)</f>
        <v>8105.19</v>
      </c>
      <c r="D6" s="10">
        <f t="shared" ref="D6:D18" si="0">IF(B6&lt;&gt;0,C6/B6-1,"")</f>
        <v>0.7923152277989205</v>
      </c>
    </row>
    <row r="7" spans="1:5" s="1" customFormat="1" ht="16.95" customHeight="1">
      <c r="A7" s="11" t="s">
        <v>2218</v>
      </c>
      <c r="B7" s="9">
        <v>4522.1899999999996</v>
      </c>
      <c r="C7" s="9">
        <v>8105.19</v>
      </c>
      <c r="D7" s="10">
        <f t="shared" si="0"/>
        <v>0.7923152277989205</v>
      </c>
    </row>
    <row r="8" spans="1:5" s="1" customFormat="1" ht="16.95" customHeight="1">
      <c r="A8" s="11" t="s">
        <v>2219</v>
      </c>
      <c r="B8" s="9">
        <v>0</v>
      </c>
      <c r="C8" s="9"/>
      <c r="D8" s="10" t="str">
        <f t="shared" si="0"/>
        <v/>
      </c>
    </row>
    <row r="9" spans="1:5" s="1" customFormat="1" ht="16.95" customHeight="1">
      <c r="A9" s="8" t="s">
        <v>2220</v>
      </c>
      <c r="B9" s="9">
        <v>10553</v>
      </c>
      <c r="C9" s="9"/>
      <c r="D9" s="10">
        <f t="shared" si="0"/>
        <v>-1</v>
      </c>
      <c r="E9" s="12"/>
    </row>
    <row r="10" spans="1:5" s="1" customFormat="1" ht="16.95" customHeight="1">
      <c r="A10" s="8" t="s">
        <v>2221</v>
      </c>
      <c r="B10" s="9">
        <f>B11+B12+B13+B14</f>
        <v>3653</v>
      </c>
      <c r="C10" s="9">
        <v>810</v>
      </c>
      <c r="D10" s="10">
        <f t="shared" si="0"/>
        <v>-0.77826444018614838</v>
      </c>
    </row>
    <row r="11" spans="1:5" s="1" customFormat="1" ht="16.95" customHeight="1">
      <c r="A11" s="11" t="s">
        <v>2222</v>
      </c>
      <c r="B11" s="9">
        <v>0</v>
      </c>
      <c r="C11" s="9"/>
      <c r="D11" s="10" t="str">
        <f t="shared" si="0"/>
        <v/>
      </c>
    </row>
    <row r="12" spans="1:5" s="1" customFormat="1" ht="16.95" customHeight="1">
      <c r="A12" s="11" t="s">
        <v>2223</v>
      </c>
      <c r="B12" s="9">
        <v>3653</v>
      </c>
      <c r="C12" s="9">
        <v>810</v>
      </c>
      <c r="D12" s="10">
        <f t="shared" si="0"/>
        <v>-0.77826444018614838</v>
      </c>
    </row>
    <row r="13" spans="1:5" s="1" customFormat="1" ht="16.95" customHeight="1">
      <c r="A13" s="11" t="s">
        <v>2224</v>
      </c>
      <c r="B13" s="13"/>
      <c r="C13" s="9"/>
      <c r="D13" s="10" t="str">
        <f t="shared" si="0"/>
        <v/>
      </c>
    </row>
    <row r="14" spans="1:5" s="1" customFormat="1" ht="16.95" customHeight="1">
      <c r="A14" s="11" t="s">
        <v>2282</v>
      </c>
      <c r="B14" s="13"/>
      <c r="C14" s="9"/>
      <c r="D14" s="10" t="str">
        <f t="shared" si="0"/>
        <v/>
      </c>
    </row>
    <row r="15" spans="1:5" s="1" customFormat="1" ht="16.95" customHeight="1">
      <c r="A15" s="8" t="s">
        <v>2225</v>
      </c>
      <c r="B15" s="9">
        <f>B17+B16</f>
        <v>3723</v>
      </c>
      <c r="C15" s="9">
        <f>C16+C17</f>
        <v>900</v>
      </c>
      <c r="D15" s="10">
        <f t="shared" si="0"/>
        <v>-0.75825946817083001</v>
      </c>
    </row>
    <row r="16" spans="1:5" s="1" customFormat="1" ht="16.95" customHeight="1">
      <c r="A16" s="11" t="s">
        <v>2226</v>
      </c>
      <c r="B16" s="9">
        <v>3653</v>
      </c>
      <c r="C16" s="9">
        <v>810</v>
      </c>
      <c r="D16" s="10">
        <f t="shared" si="0"/>
        <v>-0.77826444018614838</v>
      </c>
    </row>
    <row r="17" spans="1:4" s="1" customFormat="1" ht="16.95" customHeight="1">
      <c r="A17" s="11" t="s">
        <v>2227</v>
      </c>
      <c r="B17" s="9">
        <v>70</v>
      </c>
      <c r="C17" s="9">
        <v>90</v>
      </c>
      <c r="D17" s="10">
        <f t="shared" si="0"/>
        <v>0.28571428571428581</v>
      </c>
    </row>
    <row r="18" spans="1:4" s="1" customFormat="1" ht="16.95" customHeight="1">
      <c r="A18" s="8" t="s">
        <v>2228</v>
      </c>
      <c r="B18" s="14">
        <f>B6+B10-B17</f>
        <v>8105.19</v>
      </c>
      <c r="C18" s="14">
        <f>C6+C10-C15</f>
        <v>8015.1899999999987</v>
      </c>
      <c r="D18" s="15">
        <f t="shared" si="0"/>
        <v>-1.1103996328278631E-2</v>
      </c>
    </row>
    <row r="19" spans="1:4" ht="16.95" customHeight="1">
      <c r="A19" s="484" t="s">
        <v>2229</v>
      </c>
      <c r="B19" s="484"/>
      <c r="C19" s="484"/>
      <c r="D19" s="484"/>
    </row>
    <row r="20" spans="1:4" ht="16.95" customHeight="1">
      <c r="A20" s="8" t="s">
        <v>2230</v>
      </c>
      <c r="B20" s="16">
        <f>SUM(B21:B22)</f>
        <v>296638</v>
      </c>
      <c r="C20" s="16">
        <f>SUM(C21:C22)</f>
        <v>361905</v>
      </c>
      <c r="D20" s="15">
        <f>IF(B20&lt;&gt;0,C20/B20-1,"")</f>
        <v>0.22002238418543807</v>
      </c>
    </row>
    <row r="21" spans="1:4" ht="16.95" customHeight="1">
      <c r="A21" s="11" t="s">
        <v>2231</v>
      </c>
      <c r="B21" s="16">
        <v>296638</v>
      </c>
      <c r="C21" s="16">
        <v>361905</v>
      </c>
      <c r="D21" s="15">
        <f>IF(B21&lt;&gt;0,C21/B21-1,"")</f>
        <v>0.22002238418543807</v>
      </c>
    </row>
    <row r="22" spans="1:4" ht="16.95" customHeight="1">
      <c r="A22" s="11" t="s">
        <v>2232</v>
      </c>
      <c r="B22" s="16"/>
      <c r="C22" s="16"/>
      <c r="D22" s="15"/>
    </row>
    <row r="23" spans="1:4" ht="16.95" customHeight="1">
      <c r="A23" s="8" t="s">
        <v>2283</v>
      </c>
      <c r="B23" s="16">
        <v>369142</v>
      </c>
      <c r="C23" s="16"/>
      <c r="D23" s="15">
        <f>IF(B23&lt;&gt;0,C23/B23-1,"")</f>
        <v>-1</v>
      </c>
    </row>
    <row r="24" spans="1:4" ht="16.95" customHeight="1">
      <c r="A24" s="8" t="s">
        <v>2234</v>
      </c>
      <c r="B24" s="17">
        <f>SUM(B25:B27)</f>
        <v>91017</v>
      </c>
      <c r="C24" s="17">
        <f>SUM(C25:C27)</f>
        <v>2610</v>
      </c>
      <c r="D24" s="15">
        <f>IF(B24&lt;&gt;0,C24/B24-1,"")</f>
        <v>-0.97132403836645897</v>
      </c>
    </row>
    <row r="25" spans="1:4" ht="16.95" customHeight="1">
      <c r="A25" s="11" t="s">
        <v>2235</v>
      </c>
      <c r="B25" s="17">
        <v>1501</v>
      </c>
      <c r="C25" s="16"/>
      <c r="D25" s="15">
        <f>IF(B25&lt;&gt;0,C25/B25-1,"")</f>
        <v>-1</v>
      </c>
    </row>
    <row r="26" spans="1:4" ht="16.95" customHeight="1">
      <c r="A26" s="11" t="s">
        <v>2236</v>
      </c>
      <c r="B26" s="17">
        <f>66346+23170</f>
        <v>89516</v>
      </c>
      <c r="C26" s="16">
        <v>2610</v>
      </c>
      <c r="D26" s="15">
        <f>IF(B26&lt;&gt;0,C26/B26-1,"")</f>
        <v>-0.97084320121542522</v>
      </c>
    </row>
    <row r="27" spans="1:4" ht="16.95" customHeight="1">
      <c r="A27" s="11" t="s">
        <v>2237</v>
      </c>
      <c r="C27" s="16"/>
      <c r="D27" s="15">
        <f>IF(B26&lt;&gt;0,C27/B26-1,"")</f>
        <v>-1</v>
      </c>
    </row>
    <row r="28" spans="1:4" ht="16.95" customHeight="1">
      <c r="A28" s="8" t="s">
        <v>2238</v>
      </c>
      <c r="B28" s="17">
        <f>SUM(B29:B30)</f>
        <v>92096</v>
      </c>
      <c r="C28" s="17">
        <f>SUM(C29:C30)</f>
        <v>2900</v>
      </c>
      <c r="D28" s="15">
        <f>IF(B28&lt;&gt;0,C28/B28-1,"")</f>
        <v>-0.96851111883252261</v>
      </c>
    </row>
    <row r="29" spans="1:4" ht="16.95" customHeight="1">
      <c r="A29" s="11" t="s">
        <v>2239</v>
      </c>
      <c r="B29" s="17">
        <f>23170+4940+17406+44000</f>
        <v>89516</v>
      </c>
      <c r="C29" s="16">
        <v>2610</v>
      </c>
      <c r="D29" s="15">
        <f>IF(B29&lt;&gt;0,C29/B29-1,"")</f>
        <v>-0.97084320121542522</v>
      </c>
    </row>
    <row r="30" spans="1:4" ht="16.95" customHeight="1">
      <c r="A30" s="11" t="s">
        <v>2240</v>
      </c>
      <c r="B30" s="17">
        <v>2580</v>
      </c>
      <c r="C30" s="16">
        <v>290</v>
      </c>
      <c r="D30" s="15">
        <f>IF(B30&lt;&gt;0,C30/B30-1,"")</f>
        <v>-0.88759689922480622</v>
      </c>
    </row>
    <row r="31" spans="1:4" ht="16.95" customHeight="1">
      <c r="A31" s="8" t="s">
        <v>2241</v>
      </c>
      <c r="B31" s="18">
        <v>361905</v>
      </c>
      <c r="C31" s="18">
        <f>C20+C24-C28</f>
        <v>361615</v>
      </c>
      <c r="D31" s="15">
        <f>IF(B31&lt;&gt;0,C31/B31-1,"")</f>
        <v>-8.0131526229254568E-4</v>
      </c>
    </row>
    <row r="32" spans="1:4" ht="16.95" customHeight="1">
      <c r="A32" s="484" t="s">
        <v>2242</v>
      </c>
      <c r="B32" s="484"/>
      <c r="C32" s="484"/>
      <c r="D32" s="484"/>
    </row>
    <row r="33" spans="1:4" ht="16.95" customHeight="1">
      <c r="A33" s="8" t="s">
        <v>2243</v>
      </c>
      <c r="B33" s="19">
        <f t="shared" ref="B33:C35" si="1">B6+B20</f>
        <v>301160.19</v>
      </c>
      <c r="C33" s="19">
        <f t="shared" si="1"/>
        <v>370010.19</v>
      </c>
      <c r="D33" s="15">
        <f t="shared" ref="D33:D39" si="2">IF(B33&lt;&gt;0,C33/B33-1,"")</f>
        <v>0.2286158738311328</v>
      </c>
    </row>
    <row r="34" spans="1:4" ht="16.95" customHeight="1">
      <c r="A34" s="11" t="s">
        <v>2244</v>
      </c>
      <c r="B34" s="19">
        <f t="shared" si="1"/>
        <v>301160.19</v>
      </c>
      <c r="C34" s="19">
        <f t="shared" si="1"/>
        <v>370010.19</v>
      </c>
      <c r="D34" s="15">
        <f t="shared" si="2"/>
        <v>0.2286158738311328</v>
      </c>
    </row>
    <row r="35" spans="1:4" ht="16.95" customHeight="1">
      <c r="A35" s="11" t="s">
        <v>2245</v>
      </c>
      <c r="B35" s="19">
        <f t="shared" si="1"/>
        <v>0</v>
      </c>
      <c r="C35" s="19">
        <f t="shared" si="1"/>
        <v>0</v>
      </c>
      <c r="D35" s="15" t="str">
        <f t="shared" si="2"/>
        <v/>
      </c>
    </row>
    <row r="36" spans="1:4" ht="16.95" customHeight="1">
      <c r="A36" s="8" t="s">
        <v>2246</v>
      </c>
      <c r="B36" s="19">
        <f>B9+B23</f>
        <v>379695</v>
      </c>
      <c r="C36" s="19"/>
      <c r="D36" s="15">
        <f t="shared" si="2"/>
        <v>-1</v>
      </c>
    </row>
    <row r="37" spans="1:4" ht="16.95" customHeight="1">
      <c r="A37" s="8" t="s">
        <v>2247</v>
      </c>
      <c r="B37" s="19">
        <f>B10+B24</f>
        <v>94670</v>
      </c>
      <c r="C37" s="19">
        <f>C10+C24</f>
        <v>3420</v>
      </c>
      <c r="D37" s="15">
        <f t="shared" si="2"/>
        <v>-0.963874511460864</v>
      </c>
    </row>
    <row r="38" spans="1:4" ht="16.95" customHeight="1">
      <c r="A38" s="11" t="s">
        <v>2248</v>
      </c>
      <c r="B38" s="19">
        <f>B11+B25</f>
        <v>1501</v>
      </c>
      <c r="C38" s="19">
        <f>C11+C25</f>
        <v>0</v>
      </c>
      <c r="D38" s="15">
        <f t="shared" si="2"/>
        <v>-1</v>
      </c>
    </row>
    <row r="39" spans="1:4" ht="16.95" customHeight="1">
      <c r="A39" s="11" t="s">
        <v>2249</v>
      </c>
      <c r="B39" s="19">
        <f>69999+23170</f>
        <v>93169</v>
      </c>
      <c r="C39" s="19">
        <f>C12+C26</f>
        <v>3420</v>
      </c>
      <c r="D39" s="15">
        <f t="shared" si="2"/>
        <v>-0.96329251145767369</v>
      </c>
    </row>
    <row r="40" spans="1:4" ht="16.95" customHeight="1">
      <c r="A40" s="11" t="s">
        <v>2250</v>
      </c>
      <c r="B40" s="19"/>
      <c r="C40" s="19">
        <f>C13+C27</f>
        <v>0</v>
      </c>
      <c r="D40" s="15"/>
    </row>
    <row r="41" spans="1:4" ht="16.95" customHeight="1">
      <c r="A41" s="11" t="s">
        <v>2282</v>
      </c>
      <c r="B41" s="19"/>
      <c r="C41" s="19">
        <f>C14</f>
        <v>0</v>
      </c>
      <c r="D41" s="15"/>
    </row>
    <row r="42" spans="1:4" ht="16.95" customHeight="1">
      <c r="A42" s="8" t="s">
        <v>2251</v>
      </c>
      <c r="B42" s="19">
        <f t="shared" ref="B42:C45" si="3">B15+B28</f>
        <v>95819</v>
      </c>
      <c r="C42" s="19">
        <f t="shared" si="3"/>
        <v>3800</v>
      </c>
      <c r="D42" s="15">
        <f>IF(B42&lt;&gt;0,C42/B42-1,"")</f>
        <v>-0.96034189461380315</v>
      </c>
    </row>
    <row r="43" spans="1:4" ht="16.95" customHeight="1">
      <c r="A43" s="11" t="s">
        <v>2252</v>
      </c>
      <c r="B43" s="19">
        <f t="shared" si="3"/>
        <v>93169</v>
      </c>
      <c r="C43" s="19">
        <f t="shared" si="3"/>
        <v>3420</v>
      </c>
      <c r="D43" s="15">
        <f>IF(B43&lt;&gt;0,C43/B43-1,"")</f>
        <v>-0.96329251145767369</v>
      </c>
    </row>
    <row r="44" spans="1:4" ht="16.95" customHeight="1">
      <c r="A44" s="11" t="s">
        <v>2253</v>
      </c>
      <c r="B44" s="19">
        <f t="shared" si="3"/>
        <v>2650</v>
      </c>
      <c r="C44" s="19">
        <f t="shared" si="3"/>
        <v>380</v>
      </c>
      <c r="D44" s="15">
        <f>IF(B44&lt;&gt;0,C44/B44-1,"")</f>
        <v>-0.85660377358490569</v>
      </c>
    </row>
    <row r="45" spans="1:4" ht="16.95" customHeight="1">
      <c r="A45" s="8" t="s">
        <v>2254</v>
      </c>
      <c r="B45" s="19">
        <f t="shared" si="3"/>
        <v>370010.19</v>
      </c>
      <c r="C45" s="19">
        <f t="shared" si="3"/>
        <v>369630.19</v>
      </c>
      <c r="D45" s="15">
        <f>IF(B45&lt;&gt;0,C45/B45-1,"")</f>
        <v>-1.0269987429265548E-3</v>
      </c>
    </row>
  </sheetData>
  <mergeCells count="4">
    <mergeCell ref="A5:D5"/>
    <mergeCell ref="A19:D19"/>
    <mergeCell ref="A32:D32"/>
    <mergeCell ref="A1:D2"/>
  </mergeCells>
  <phoneticPr fontId="41" type="noConversion"/>
  <printOptions horizontalCentered="1"/>
  <pageMargins left="0.47244094488188998" right="0.39370078740157499" top="0.82677165354330695" bottom="0.86614173228346403" header="0" footer="0"/>
  <pageSetup paperSize="9" orientation="portrait" verticalDpi="12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4"/>
  <sheetViews>
    <sheetView showZeros="0" workbookViewId="0">
      <selection activeCell="G27" sqref="G27"/>
    </sheetView>
  </sheetViews>
  <sheetFormatPr defaultColWidth="8.59765625" defaultRowHeight="15.6"/>
  <cols>
    <col min="1" max="1" width="27.3984375" style="347" customWidth="1"/>
    <col min="2" max="2" width="9.19921875" style="347"/>
    <col min="3" max="3" width="9.69921875" style="348"/>
    <col min="4" max="4" width="6.8984375" style="347" customWidth="1"/>
    <col min="5" max="5" width="20.8984375" style="347"/>
    <col min="6" max="6" width="9" style="348"/>
    <col min="7" max="7" width="9.69921875" style="348"/>
    <col min="8" max="8" width="8.19921875" style="347" customWidth="1"/>
    <col min="9" max="16384" width="8.59765625" style="347"/>
  </cols>
  <sheetData>
    <row r="1" spans="1:8" ht="24">
      <c r="A1" s="436" t="s">
        <v>588</v>
      </c>
      <c r="B1" s="436"/>
      <c r="C1" s="436"/>
      <c r="D1" s="436"/>
      <c r="E1" s="436"/>
      <c r="F1" s="436"/>
      <c r="G1" s="436"/>
      <c r="H1" s="436"/>
    </row>
    <row r="2" spans="1:8">
      <c r="A2" s="310" t="s">
        <v>589</v>
      </c>
      <c r="B2" s="349"/>
      <c r="C2" s="349"/>
      <c r="D2" s="349"/>
      <c r="E2" s="349"/>
      <c r="F2" s="349"/>
      <c r="G2" s="437" t="s">
        <v>2</v>
      </c>
      <c r="H2" s="437"/>
    </row>
    <row r="3" spans="1:8" ht="19.95" customHeight="1">
      <c r="A3" s="438" t="s">
        <v>590</v>
      </c>
      <c r="B3" s="438"/>
      <c r="C3" s="438"/>
      <c r="D3" s="438"/>
      <c r="E3" s="438" t="s">
        <v>591</v>
      </c>
      <c r="F3" s="438"/>
      <c r="G3" s="438"/>
      <c r="H3" s="438"/>
    </row>
    <row r="4" spans="1:8" ht="28.95" customHeight="1">
      <c r="A4" s="350" t="s">
        <v>592</v>
      </c>
      <c r="B4" s="313" t="s">
        <v>593</v>
      </c>
      <c r="C4" s="313" t="s">
        <v>594</v>
      </c>
      <c r="D4" s="313" t="s">
        <v>595</v>
      </c>
      <c r="E4" s="350" t="s">
        <v>592</v>
      </c>
      <c r="F4" s="313" t="s">
        <v>593</v>
      </c>
      <c r="G4" s="313" t="s">
        <v>594</v>
      </c>
      <c r="H4" s="313" t="s">
        <v>595</v>
      </c>
    </row>
    <row r="5" spans="1:8" ht="19.95" customHeight="1">
      <c r="A5" s="351" t="s">
        <v>596</v>
      </c>
      <c r="B5" s="352">
        <f>SUM(B6:B9)</f>
        <v>13747</v>
      </c>
      <c r="C5" s="352">
        <f>SUM(C6:C9)</f>
        <v>36061</v>
      </c>
      <c r="D5" s="353">
        <f t="shared" ref="D5:D15" si="0">IFERROR((C5/B5-1),"")</f>
        <v>1.6231905142940279</v>
      </c>
      <c r="E5" s="354" t="s">
        <v>597</v>
      </c>
      <c r="F5" s="355"/>
      <c r="G5" s="355"/>
      <c r="H5" s="353" t="str">
        <f t="shared" ref="H5:H14" si="1">IFERROR((G5/F5-1),"")</f>
        <v/>
      </c>
    </row>
    <row r="6" spans="1:8" ht="19.95" customHeight="1">
      <c r="A6" s="351" t="s">
        <v>598</v>
      </c>
      <c r="B6" s="356">
        <v>8895</v>
      </c>
      <c r="C6" s="356">
        <v>22766</v>
      </c>
      <c r="D6" s="353">
        <f t="shared" si="0"/>
        <v>1.5594154019111861</v>
      </c>
      <c r="E6" s="354" t="s">
        <v>599</v>
      </c>
      <c r="F6" s="355"/>
      <c r="G6" s="355"/>
      <c r="H6" s="353" t="str">
        <f t="shared" si="1"/>
        <v/>
      </c>
    </row>
    <row r="7" spans="1:8" ht="19.95" customHeight="1">
      <c r="A7" s="351" t="s">
        <v>600</v>
      </c>
      <c r="B7" s="356">
        <v>73</v>
      </c>
      <c r="C7" s="356">
        <v>59</v>
      </c>
      <c r="D7" s="353">
        <f t="shared" si="0"/>
        <v>-0.19178082191780821</v>
      </c>
      <c r="E7" s="354" t="s">
        <v>601</v>
      </c>
      <c r="F7" s="355">
        <v>9738</v>
      </c>
      <c r="G7" s="355">
        <v>25206</v>
      </c>
      <c r="H7" s="353">
        <f t="shared" si="1"/>
        <v>1.5884165126309302</v>
      </c>
    </row>
    <row r="8" spans="1:8" ht="19.95" customHeight="1">
      <c r="A8" s="351" t="s">
        <v>602</v>
      </c>
      <c r="B8" s="356">
        <v>5448</v>
      </c>
      <c r="C8" s="356">
        <v>13451</v>
      </c>
      <c r="D8" s="353">
        <f t="shared" si="0"/>
        <v>1.468979441997063</v>
      </c>
      <c r="E8" s="354" t="s">
        <v>603</v>
      </c>
      <c r="F8" s="355">
        <v>37</v>
      </c>
      <c r="G8" s="355">
        <v>636</v>
      </c>
      <c r="H8" s="353">
        <f t="shared" si="1"/>
        <v>16.189189189189189</v>
      </c>
    </row>
    <row r="9" spans="1:8" ht="19.95" customHeight="1">
      <c r="A9" s="351" t="s">
        <v>604</v>
      </c>
      <c r="B9" s="352">
        <v>-669</v>
      </c>
      <c r="C9" s="352">
        <v>-215</v>
      </c>
      <c r="D9" s="353">
        <f t="shared" si="0"/>
        <v>-0.67862481315396117</v>
      </c>
      <c r="E9" s="354" t="s">
        <v>605</v>
      </c>
      <c r="F9" s="355">
        <v>-31415</v>
      </c>
      <c r="G9" s="355">
        <v>1597</v>
      </c>
      <c r="H9" s="353">
        <f t="shared" si="1"/>
        <v>-1.0508355880948592</v>
      </c>
    </row>
    <row r="10" spans="1:8" ht="19.95" customHeight="1">
      <c r="A10" s="351" t="s">
        <v>606</v>
      </c>
      <c r="B10" s="352">
        <f>SUM(B11:B12)</f>
        <v>88</v>
      </c>
      <c r="C10" s="352">
        <f>SUM(C11:C12)</f>
        <v>62</v>
      </c>
      <c r="D10" s="353">
        <f t="shared" si="0"/>
        <v>-0.29545454545454541</v>
      </c>
      <c r="E10" s="354" t="s">
        <v>607</v>
      </c>
      <c r="F10" s="355"/>
      <c r="G10" s="355"/>
      <c r="H10" s="353" t="str">
        <f t="shared" si="1"/>
        <v/>
      </c>
    </row>
    <row r="11" spans="1:8" ht="19.95" customHeight="1">
      <c r="A11" s="351" t="s">
        <v>608</v>
      </c>
      <c r="B11" s="356">
        <v>73</v>
      </c>
      <c r="C11" s="356">
        <v>51</v>
      </c>
      <c r="D11" s="353">
        <f t="shared" si="0"/>
        <v>-0.30136986301369861</v>
      </c>
      <c r="E11" s="357" t="s">
        <v>609</v>
      </c>
      <c r="F11" s="355">
        <v>8883</v>
      </c>
      <c r="G11" s="355">
        <v>8981</v>
      </c>
      <c r="H11" s="353">
        <f t="shared" si="1"/>
        <v>1.1032308904649346E-2</v>
      </c>
    </row>
    <row r="12" spans="1:8" ht="19.95" customHeight="1">
      <c r="A12" s="351" t="s">
        <v>610</v>
      </c>
      <c r="B12" s="356">
        <v>15</v>
      </c>
      <c r="C12" s="356">
        <v>11</v>
      </c>
      <c r="D12" s="353">
        <f t="shared" si="0"/>
        <v>-0.26666666666666672</v>
      </c>
      <c r="E12" s="357" t="s">
        <v>611</v>
      </c>
      <c r="F12" s="355">
        <v>86</v>
      </c>
      <c r="G12" s="355">
        <v>92</v>
      </c>
      <c r="H12" s="353">
        <f t="shared" si="1"/>
        <v>6.9767441860465018E-2</v>
      </c>
    </row>
    <row r="13" spans="1:8" ht="19.95" customHeight="1">
      <c r="A13" s="351" t="s">
        <v>612</v>
      </c>
      <c r="B13" s="356">
        <v>280</v>
      </c>
      <c r="C13" s="356">
        <v>159</v>
      </c>
      <c r="D13" s="353">
        <f t="shared" si="0"/>
        <v>-0.43214285714285716</v>
      </c>
      <c r="E13" s="358" t="s">
        <v>613</v>
      </c>
      <c r="F13" s="358"/>
      <c r="G13" s="358"/>
      <c r="H13" s="353" t="str">
        <f t="shared" si="1"/>
        <v/>
      </c>
    </row>
    <row r="14" spans="1:8" ht="19.95" customHeight="1">
      <c r="A14" s="351" t="s">
        <v>614</v>
      </c>
      <c r="B14" s="356">
        <v>230</v>
      </c>
      <c r="C14" s="356">
        <v>120</v>
      </c>
      <c r="D14" s="353">
        <f t="shared" si="0"/>
        <v>-0.47826086956521741</v>
      </c>
      <c r="E14" s="359" t="s">
        <v>615</v>
      </c>
      <c r="F14" s="358">
        <v>100</v>
      </c>
      <c r="G14" s="358"/>
      <c r="H14" s="353">
        <f t="shared" si="1"/>
        <v>-1</v>
      </c>
    </row>
    <row r="15" spans="1:8" ht="19.95" customHeight="1">
      <c r="A15" s="360" t="s">
        <v>616</v>
      </c>
      <c r="B15" s="352"/>
      <c r="C15" s="352"/>
      <c r="D15" s="353" t="str">
        <f t="shared" si="0"/>
        <v/>
      </c>
      <c r="E15" s="361"/>
      <c r="F15" s="362"/>
      <c r="G15" s="362"/>
      <c r="H15" s="353"/>
    </row>
    <row r="16" spans="1:8" ht="19.95" customHeight="1">
      <c r="A16" s="351" t="s">
        <v>617</v>
      </c>
      <c r="B16" s="352">
        <f>B17+B18</f>
        <v>2544</v>
      </c>
      <c r="C16" s="352">
        <f>C17+C18</f>
        <v>7219</v>
      </c>
      <c r="D16" s="353">
        <f t="shared" ref="D16:D27" si="2">IFERROR((C16/B16-1),"")</f>
        <v>1.8376572327044025</v>
      </c>
      <c r="E16" s="361"/>
      <c r="F16" s="362"/>
      <c r="G16" s="362"/>
      <c r="H16" s="353" t="str">
        <f t="shared" ref="H16:H27" si="3">IFERROR((G16/F16-1),"")</f>
        <v/>
      </c>
    </row>
    <row r="17" spans="1:8" ht="27.6" customHeight="1">
      <c r="A17" s="363" t="s">
        <v>618</v>
      </c>
      <c r="B17" s="352">
        <v>1308</v>
      </c>
      <c r="C17" s="352">
        <v>1308</v>
      </c>
      <c r="D17" s="353">
        <f t="shared" si="2"/>
        <v>0</v>
      </c>
      <c r="E17" s="361"/>
      <c r="F17" s="362"/>
      <c r="G17" s="362"/>
      <c r="H17" s="353" t="str">
        <f t="shared" si="3"/>
        <v/>
      </c>
    </row>
    <row r="18" spans="1:8" ht="28.95" customHeight="1">
      <c r="A18" s="363" t="s">
        <v>619</v>
      </c>
      <c r="B18" s="352">
        <v>1236</v>
      </c>
      <c r="C18" s="352">
        <v>5911</v>
      </c>
      <c r="D18" s="353">
        <f t="shared" si="2"/>
        <v>3.7823624595469258</v>
      </c>
      <c r="E18" s="361"/>
      <c r="F18" s="362"/>
      <c r="G18" s="362"/>
      <c r="H18" s="353" t="str">
        <f t="shared" si="3"/>
        <v/>
      </c>
    </row>
    <row r="19" spans="1:8" ht="19.95" customHeight="1">
      <c r="A19" s="350" t="s">
        <v>620</v>
      </c>
      <c r="B19" s="352">
        <f>SUM(B5,B10,B13,B14,B16)</f>
        <v>16889</v>
      </c>
      <c r="C19" s="352">
        <f>SUM(C5,C10,C13,C14,C16,C15)</f>
        <v>43621</v>
      </c>
      <c r="D19" s="353">
        <f t="shared" si="2"/>
        <v>1.5828053762804193</v>
      </c>
      <c r="E19" s="350" t="s">
        <v>621</v>
      </c>
      <c r="F19" s="355">
        <f>SUM(F5:F14)</f>
        <v>-12571</v>
      </c>
      <c r="G19" s="355">
        <f>SUM(G5:G14)</f>
        <v>36512</v>
      </c>
      <c r="H19" s="353">
        <f t="shared" si="3"/>
        <v>-3.9044626521358681</v>
      </c>
    </row>
    <row r="20" spans="1:8" ht="19.95" customHeight="1">
      <c r="A20" s="364" t="s">
        <v>622</v>
      </c>
      <c r="B20" s="355">
        <f>B21+B22+B23+B24</f>
        <v>59672</v>
      </c>
      <c r="C20" s="355">
        <f>C21+C22+C23+C24</f>
        <v>97535</v>
      </c>
      <c r="D20" s="353">
        <f t="shared" si="2"/>
        <v>0.63451870223890605</v>
      </c>
      <c r="E20" s="365" t="s">
        <v>623</v>
      </c>
      <c r="F20" s="366">
        <f>F21+F22</f>
        <v>85695</v>
      </c>
      <c r="G20" s="366">
        <f>G21+G22</f>
        <v>92096</v>
      </c>
      <c r="H20" s="353">
        <f t="shared" si="3"/>
        <v>7.4695139739774818E-2</v>
      </c>
    </row>
    <row r="21" spans="1:8" ht="19.95" customHeight="1">
      <c r="A21" s="351" t="s">
        <v>624</v>
      </c>
      <c r="B21" s="367">
        <v>1637</v>
      </c>
      <c r="C21" s="367">
        <v>2908</v>
      </c>
      <c r="D21" s="353">
        <f t="shared" si="2"/>
        <v>0.77642028100183258</v>
      </c>
      <c r="E21" s="368" t="s">
        <v>625</v>
      </c>
      <c r="F21" s="367"/>
      <c r="G21" s="367">
        <v>89516</v>
      </c>
      <c r="H21" s="353" t="str">
        <f t="shared" si="3"/>
        <v/>
      </c>
    </row>
    <row r="22" spans="1:8" ht="19.95" customHeight="1">
      <c r="A22" s="351" t="s">
        <v>626</v>
      </c>
      <c r="B22" s="367">
        <v>4625</v>
      </c>
      <c r="C22" s="367">
        <v>3004</v>
      </c>
      <c r="D22" s="353">
        <f t="shared" si="2"/>
        <v>-0.3504864864864865</v>
      </c>
      <c r="E22" s="368" t="s">
        <v>627</v>
      </c>
      <c r="F22" s="367">
        <v>85695</v>
      </c>
      <c r="G22" s="367">
        <v>2580</v>
      </c>
      <c r="H22" s="353">
        <f t="shared" si="3"/>
        <v>-0.9698932259758446</v>
      </c>
    </row>
    <row r="23" spans="1:8" ht="19.95" customHeight="1">
      <c r="A23" s="351" t="s">
        <v>628</v>
      </c>
      <c r="B23" s="369">
        <v>3285</v>
      </c>
      <c r="C23" s="369">
        <v>606</v>
      </c>
      <c r="D23" s="353">
        <f t="shared" si="2"/>
        <v>-0.81552511415525109</v>
      </c>
      <c r="E23" s="364" t="s">
        <v>629</v>
      </c>
      <c r="F23" s="366">
        <f>F24+F25+F26</f>
        <v>3437</v>
      </c>
      <c r="G23" s="366">
        <f>G24+G25+G26</f>
        <v>12548</v>
      </c>
      <c r="H23" s="353">
        <f t="shared" si="3"/>
        <v>2.6508583066627871</v>
      </c>
    </row>
    <row r="24" spans="1:8" ht="19.95" customHeight="1">
      <c r="A24" s="351" t="s">
        <v>630</v>
      </c>
      <c r="B24" s="370">
        <f>B26+B25</f>
        <v>50125</v>
      </c>
      <c r="C24" s="370">
        <f>C26+C25</f>
        <v>91017</v>
      </c>
      <c r="D24" s="353">
        <f t="shared" si="2"/>
        <v>0.81580049875311711</v>
      </c>
      <c r="E24" s="371" t="s">
        <v>631</v>
      </c>
      <c r="F24" s="366">
        <v>433</v>
      </c>
      <c r="G24" s="366">
        <v>1262</v>
      </c>
      <c r="H24" s="353">
        <f t="shared" si="3"/>
        <v>1.9145496535796767</v>
      </c>
    </row>
    <row r="25" spans="1:8" ht="19.95" customHeight="1">
      <c r="A25" s="351" t="s">
        <v>632</v>
      </c>
      <c r="B25" s="372"/>
      <c r="C25" s="373"/>
      <c r="D25" s="353"/>
      <c r="E25" s="371" t="s">
        <v>633</v>
      </c>
      <c r="F25" s="366"/>
      <c r="G25" s="366">
        <v>6449</v>
      </c>
      <c r="H25" s="353" t="str">
        <f t="shared" si="3"/>
        <v/>
      </c>
    </row>
    <row r="26" spans="1:8" ht="19.95" customHeight="1">
      <c r="A26" s="351" t="s">
        <v>634</v>
      </c>
      <c r="B26" s="370">
        <v>50125</v>
      </c>
      <c r="C26" s="370">
        <v>91017</v>
      </c>
      <c r="D26" s="353">
        <f>IFERROR((C27/B27-1),"")</f>
        <v>0.84370632567495196</v>
      </c>
      <c r="E26" s="371" t="s">
        <v>635</v>
      </c>
      <c r="F26" s="367">
        <v>3004</v>
      </c>
      <c r="G26" s="367">
        <v>4837</v>
      </c>
      <c r="H26" s="353">
        <f t="shared" si="3"/>
        <v>0.61018641810918783</v>
      </c>
    </row>
    <row r="27" spans="1:8" ht="19.95" customHeight="1">
      <c r="A27" s="350" t="s">
        <v>636</v>
      </c>
      <c r="B27" s="355">
        <f>B19+B20</f>
        <v>76561</v>
      </c>
      <c r="C27" s="355">
        <f>C19+C20</f>
        <v>141156</v>
      </c>
      <c r="D27" s="353">
        <f t="shared" si="2"/>
        <v>0.84370632567495196</v>
      </c>
      <c r="E27" s="350" t="s">
        <v>637</v>
      </c>
      <c r="F27" s="366">
        <f>F19+F20+F23</f>
        <v>76561</v>
      </c>
      <c r="G27" s="366">
        <f>G19+G20+G23</f>
        <v>141156</v>
      </c>
      <c r="H27" s="353">
        <f t="shared" si="3"/>
        <v>0.84370632567495196</v>
      </c>
    </row>
    <row r="28" spans="1:8" ht="21" customHeight="1">
      <c r="A28" s="374"/>
      <c r="B28" s="374"/>
      <c r="C28" s="375"/>
      <c r="D28" s="376"/>
      <c r="E28" s="374"/>
      <c r="F28" s="375"/>
      <c r="G28" s="375"/>
      <c r="H28" s="374"/>
    </row>
    <row r="29" spans="1:8" ht="21" hidden="1" customHeight="1">
      <c r="A29" s="374"/>
      <c r="B29" s="374"/>
      <c r="C29" s="375"/>
      <c r="D29" s="376"/>
      <c r="E29" s="374"/>
      <c r="F29" s="375"/>
      <c r="G29" s="375"/>
      <c r="H29" s="374"/>
    </row>
    <row r="30" spans="1:8" ht="21" customHeight="1">
      <c r="A30" s="374"/>
      <c r="B30" s="374"/>
      <c r="C30" s="375"/>
      <c r="D30" s="376"/>
      <c r="E30" s="374"/>
      <c r="F30" s="375"/>
      <c r="G30" s="375"/>
      <c r="H30" s="374"/>
    </row>
    <row r="31" spans="1:8" ht="21" customHeight="1">
      <c r="A31" s="374"/>
      <c r="B31" s="374"/>
      <c r="C31" s="375"/>
      <c r="D31" s="376"/>
      <c r="E31" s="374"/>
      <c r="F31" s="375"/>
      <c r="G31" s="375"/>
      <c r="H31" s="374"/>
    </row>
    <row r="32" spans="1:8" ht="21" hidden="1" customHeight="1">
      <c r="A32" s="374"/>
      <c r="B32" s="374"/>
      <c r="C32" s="375"/>
      <c r="D32" s="376"/>
      <c r="E32" s="374"/>
      <c r="F32" s="375"/>
      <c r="G32" s="375"/>
      <c r="H32" s="374"/>
    </row>
    <row r="33" spans="1:8" ht="21" customHeight="1">
      <c r="A33" s="374"/>
      <c r="B33" s="374"/>
      <c r="C33" s="375"/>
      <c r="D33" s="376"/>
      <c r="E33" s="374"/>
      <c r="F33" s="375"/>
      <c r="G33" s="375"/>
      <c r="H33" s="374"/>
    </row>
    <row r="34" spans="1:8" ht="21" customHeight="1">
      <c r="A34" s="374"/>
      <c r="B34" s="374"/>
      <c r="C34" s="375"/>
      <c r="D34" s="376"/>
      <c r="E34" s="374"/>
      <c r="F34" s="375"/>
      <c r="G34" s="375"/>
      <c r="H34" s="374"/>
    </row>
    <row r="35" spans="1:8" ht="21" customHeight="1">
      <c r="A35" s="374"/>
      <c r="B35" s="374"/>
      <c r="C35" s="375"/>
      <c r="D35" s="376"/>
      <c r="E35" s="374"/>
      <c r="F35" s="375"/>
      <c r="G35" s="375"/>
      <c r="H35" s="374"/>
    </row>
    <row r="36" spans="1:8" ht="21" customHeight="1">
      <c r="A36" s="374"/>
      <c r="B36" s="374"/>
      <c r="C36" s="375"/>
      <c r="D36" s="374"/>
      <c r="E36" s="374"/>
      <c r="F36" s="375"/>
      <c r="G36" s="375"/>
      <c r="H36" s="374"/>
    </row>
    <row r="37" spans="1:8" ht="21" customHeight="1">
      <c r="A37" s="374"/>
      <c r="B37" s="374"/>
      <c r="C37" s="375"/>
      <c r="D37" s="374"/>
      <c r="E37" s="374"/>
      <c r="F37" s="375"/>
      <c r="G37" s="375"/>
      <c r="H37" s="374"/>
    </row>
    <row r="38" spans="1:8" ht="21" customHeight="1">
      <c r="A38" s="374"/>
      <c r="B38" s="374"/>
      <c r="C38" s="375"/>
      <c r="D38" s="374"/>
      <c r="E38" s="374"/>
      <c r="F38" s="375"/>
      <c r="G38" s="375"/>
      <c r="H38" s="374"/>
    </row>
    <row r="39" spans="1:8" ht="21" customHeight="1">
      <c r="A39" s="374"/>
      <c r="B39" s="374"/>
      <c r="C39" s="375"/>
      <c r="D39" s="374"/>
      <c r="E39" s="374"/>
      <c r="F39" s="375"/>
      <c r="G39" s="375"/>
      <c r="H39" s="374"/>
    </row>
    <row r="40" spans="1:8" ht="21" customHeight="1">
      <c r="A40" s="374"/>
      <c r="B40" s="374"/>
      <c r="C40" s="375"/>
      <c r="D40" s="374"/>
      <c r="E40" s="374"/>
      <c r="F40" s="375"/>
      <c r="G40" s="375"/>
      <c r="H40" s="374"/>
    </row>
    <row r="41" spans="1:8" ht="21" customHeight="1">
      <c r="A41" s="374"/>
      <c r="B41" s="374"/>
      <c r="C41" s="375"/>
      <c r="D41" s="374"/>
      <c r="E41" s="374"/>
      <c r="F41" s="375"/>
      <c r="G41" s="375"/>
      <c r="H41" s="374"/>
    </row>
    <row r="42" spans="1:8" ht="21" customHeight="1">
      <c r="A42" s="374"/>
      <c r="B42" s="374"/>
      <c r="C42" s="375"/>
      <c r="D42" s="374"/>
      <c r="E42" s="374"/>
      <c r="F42" s="375"/>
      <c r="G42" s="375"/>
      <c r="H42" s="374"/>
    </row>
    <row r="43" spans="1:8" ht="21" customHeight="1">
      <c r="A43" s="374"/>
      <c r="B43" s="374"/>
      <c r="C43" s="375"/>
      <c r="D43" s="374"/>
      <c r="E43" s="374"/>
      <c r="F43" s="375"/>
      <c r="G43" s="375"/>
      <c r="H43" s="374"/>
    </row>
    <row r="44" spans="1:8" ht="21" customHeight="1">
      <c r="A44" s="374"/>
      <c r="B44" s="374"/>
      <c r="C44" s="375"/>
      <c r="D44" s="374"/>
      <c r="E44" s="374"/>
      <c r="F44" s="375"/>
      <c r="G44" s="375"/>
      <c r="H44" s="374"/>
    </row>
    <row r="45" spans="1:8" ht="21" customHeight="1">
      <c r="A45" s="374"/>
      <c r="B45" s="374"/>
      <c r="C45" s="375"/>
      <c r="D45" s="374"/>
      <c r="E45" s="374"/>
      <c r="F45" s="375"/>
      <c r="G45" s="375"/>
      <c r="H45" s="374"/>
    </row>
    <row r="46" spans="1:8" ht="21" customHeight="1">
      <c r="A46" s="374"/>
      <c r="B46" s="374"/>
      <c r="C46" s="375"/>
      <c r="D46" s="374"/>
      <c r="E46" s="374"/>
      <c r="F46" s="375"/>
      <c r="G46" s="375"/>
      <c r="H46" s="374"/>
    </row>
    <row r="47" spans="1:8" ht="21" customHeight="1">
      <c r="A47" s="374"/>
      <c r="B47" s="374"/>
      <c r="C47" s="375"/>
      <c r="D47" s="374"/>
      <c r="E47" s="374"/>
      <c r="F47" s="375"/>
      <c r="G47" s="375"/>
      <c r="H47" s="374"/>
    </row>
    <row r="48" spans="1:8" ht="21" customHeight="1">
      <c r="A48" s="374"/>
      <c r="B48" s="374"/>
      <c r="C48" s="375"/>
      <c r="D48" s="374"/>
      <c r="E48" s="374"/>
      <c r="F48" s="375"/>
      <c r="G48" s="375"/>
      <c r="H48" s="374"/>
    </row>
    <row r="49" spans="1:8" ht="21" customHeight="1">
      <c r="A49" s="374"/>
      <c r="B49" s="374"/>
      <c r="C49" s="375"/>
      <c r="D49" s="374"/>
      <c r="E49" s="374"/>
      <c r="F49" s="375"/>
      <c r="G49" s="375"/>
      <c r="H49" s="374"/>
    </row>
    <row r="50" spans="1:8" ht="21" customHeight="1"/>
    <row r="51" spans="1:8" ht="21" customHeight="1"/>
    <row r="52" spans="1:8" ht="21" customHeight="1"/>
    <row r="53" spans="1:8" ht="21" customHeight="1"/>
    <row r="54" spans="1:8" ht="21" customHeight="1"/>
    <row r="55" spans="1:8" ht="21" customHeight="1"/>
    <row r="56" spans="1:8" ht="21" customHeight="1"/>
    <row r="57" spans="1:8" ht="21" customHeight="1"/>
    <row r="58" spans="1:8" ht="21" customHeight="1"/>
    <row r="59" spans="1:8" ht="21" customHeight="1"/>
    <row r="60" spans="1:8" ht="21" customHeight="1"/>
    <row r="61" spans="1:8" ht="21" customHeight="1"/>
    <row r="62" spans="1:8" ht="21" customHeight="1"/>
    <row r="63" spans="1:8" ht="21" customHeight="1"/>
    <row r="64" spans="1:8"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sheetData>
  <mergeCells count="4">
    <mergeCell ref="A1:H1"/>
    <mergeCell ref="G2:H2"/>
    <mergeCell ref="A3:D3"/>
    <mergeCell ref="E3:H3"/>
  </mergeCells>
  <phoneticPr fontId="41" type="noConversion"/>
  <printOptions horizontalCentered="1"/>
  <pageMargins left="0.47244094488188998" right="0.39370078740157499" top="0.86614173228346403" bottom="0.90551181102362199" header="0" footer="0"/>
  <pageSetup paperSize="9" scale="82" orientation="portrait" verticalDpi="1200"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72"/>
  <sheetViews>
    <sheetView topLeftCell="A241" workbookViewId="0">
      <selection activeCell="P273" sqref="P273"/>
    </sheetView>
  </sheetViews>
  <sheetFormatPr defaultColWidth="9" defaultRowHeight="15.6"/>
  <cols>
    <col min="1" max="1" width="9" style="321"/>
    <col min="2" max="2" width="49.59765625" style="321" customWidth="1"/>
    <col min="3" max="4" width="9" style="321"/>
    <col min="5" max="5" width="7.8984375" style="322" customWidth="1"/>
    <col min="6" max="16384" width="9" style="321"/>
  </cols>
  <sheetData>
    <row r="1" spans="1:5" ht="24" customHeight="1">
      <c r="A1" s="439" t="s">
        <v>638</v>
      </c>
      <c r="B1" s="439"/>
      <c r="C1" s="439"/>
      <c r="D1" s="439"/>
      <c r="E1" s="439"/>
    </row>
    <row r="2" spans="1:5" ht="19.95" customHeight="1">
      <c r="A2" s="310" t="s">
        <v>639</v>
      </c>
      <c r="B2" s="323"/>
      <c r="C2" s="324"/>
      <c r="D2" s="324"/>
      <c r="E2" s="325" t="s">
        <v>640</v>
      </c>
    </row>
    <row r="3" spans="1:5" ht="28.2" customHeight="1">
      <c r="A3" s="326" t="s">
        <v>87</v>
      </c>
      <c r="B3" s="327" t="s">
        <v>88</v>
      </c>
      <c r="C3" s="328" t="s">
        <v>6</v>
      </c>
      <c r="D3" s="328" t="s">
        <v>7</v>
      </c>
      <c r="E3" s="329" t="s">
        <v>91</v>
      </c>
    </row>
    <row r="4" spans="1:5" ht="18" customHeight="1">
      <c r="A4" s="330">
        <v>207</v>
      </c>
      <c r="B4" s="331" t="s">
        <v>641</v>
      </c>
      <c r="C4" s="332">
        <f>SUM(C5,C11,C17)</f>
        <v>0</v>
      </c>
      <c r="D4" s="332">
        <f>SUM(D5,D11,D17)</f>
        <v>0</v>
      </c>
      <c r="E4" s="316" t="str">
        <f t="shared" ref="E4:E35" si="0">IFERROR((D4/C4-1),"")</f>
        <v/>
      </c>
    </row>
    <row r="5" spans="1:5" ht="18" customHeight="1">
      <c r="A5" s="333">
        <v>20707</v>
      </c>
      <c r="B5" s="334" t="s">
        <v>642</v>
      </c>
      <c r="C5" s="335">
        <f>SUM(C6:C10)</f>
        <v>0</v>
      </c>
      <c r="D5" s="335">
        <f>SUM(D6:D10)</f>
        <v>0</v>
      </c>
      <c r="E5" s="316" t="str">
        <f t="shared" si="0"/>
        <v/>
      </c>
    </row>
    <row r="6" spans="1:5" ht="18" customHeight="1">
      <c r="A6" s="333">
        <v>2070701</v>
      </c>
      <c r="B6" s="336" t="s">
        <v>643</v>
      </c>
      <c r="C6" s="335"/>
      <c r="D6" s="335"/>
      <c r="E6" s="316" t="str">
        <f t="shared" si="0"/>
        <v/>
      </c>
    </row>
    <row r="7" spans="1:5" ht="18" customHeight="1">
      <c r="A7" s="333">
        <v>2070702</v>
      </c>
      <c r="B7" s="336" t="s">
        <v>644</v>
      </c>
      <c r="C7" s="335"/>
      <c r="D7" s="335"/>
      <c r="E7" s="316" t="str">
        <f t="shared" si="0"/>
        <v/>
      </c>
    </row>
    <row r="8" spans="1:5" ht="18" customHeight="1">
      <c r="A8" s="333">
        <v>2070703</v>
      </c>
      <c r="B8" s="336" t="s">
        <v>645</v>
      </c>
      <c r="C8" s="335"/>
      <c r="D8" s="335"/>
      <c r="E8" s="316" t="str">
        <f t="shared" si="0"/>
        <v/>
      </c>
    </row>
    <row r="9" spans="1:5" ht="18" customHeight="1">
      <c r="A9" s="333">
        <v>2070704</v>
      </c>
      <c r="B9" s="337" t="s">
        <v>646</v>
      </c>
      <c r="C9" s="335"/>
      <c r="D9" s="335"/>
      <c r="E9" s="316" t="str">
        <f t="shared" si="0"/>
        <v/>
      </c>
    </row>
    <row r="10" spans="1:5" ht="18" customHeight="1">
      <c r="A10" s="333">
        <v>2070799</v>
      </c>
      <c r="B10" s="336" t="s">
        <v>647</v>
      </c>
      <c r="C10" s="335"/>
      <c r="D10" s="335"/>
      <c r="E10" s="316" t="str">
        <f t="shared" si="0"/>
        <v/>
      </c>
    </row>
    <row r="11" spans="1:5" ht="18" customHeight="1">
      <c r="A11" s="333">
        <v>20709</v>
      </c>
      <c r="B11" s="334" t="s">
        <v>648</v>
      </c>
      <c r="C11" s="335">
        <f>SUM(C12:C16)</f>
        <v>0</v>
      </c>
      <c r="D11" s="335">
        <f>SUM(D12:D16)</f>
        <v>0</v>
      </c>
      <c r="E11" s="316" t="str">
        <f t="shared" si="0"/>
        <v/>
      </c>
    </row>
    <row r="12" spans="1:5" ht="18" customHeight="1">
      <c r="A12" s="333">
        <v>2070901</v>
      </c>
      <c r="B12" s="334" t="s">
        <v>649</v>
      </c>
      <c r="C12" s="335"/>
      <c r="D12" s="335"/>
      <c r="E12" s="316" t="str">
        <f t="shared" si="0"/>
        <v/>
      </c>
    </row>
    <row r="13" spans="1:5" ht="18" customHeight="1">
      <c r="A13" s="333">
        <v>2070902</v>
      </c>
      <c r="B13" s="336" t="s">
        <v>650</v>
      </c>
      <c r="C13" s="335"/>
      <c r="D13" s="335"/>
      <c r="E13" s="316" t="str">
        <f t="shared" si="0"/>
        <v/>
      </c>
    </row>
    <row r="14" spans="1:5" ht="18" customHeight="1">
      <c r="A14" s="333">
        <v>2070903</v>
      </c>
      <c r="B14" s="336" t="s">
        <v>651</v>
      </c>
      <c r="C14" s="335"/>
      <c r="D14" s="335"/>
      <c r="E14" s="316" t="str">
        <f t="shared" si="0"/>
        <v/>
      </c>
    </row>
    <row r="15" spans="1:5" ht="18" customHeight="1">
      <c r="A15" s="333">
        <v>2070904</v>
      </c>
      <c r="B15" s="336" t="s">
        <v>652</v>
      </c>
      <c r="C15" s="335"/>
      <c r="D15" s="335"/>
      <c r="E15" s="316" t="str">
        <f t="shared" si="0"/>
        <v/>
      </c>
    </row>
    <row r="16" spans="1:5" ht="18" customHeight="1">
      <c r="A16" s="333">
        <v>2070999</v>
      </c>
      <c r="B16" s="336" t="s">
        <v>653</v>
      </c>
      <c r="C16" s="335"/>
      <c r="D16" s="335"/>
      <c r="E16" s="316" t="str">
        <f t="shared" si="0"/>
        <v/>
      </c>
    </row>
    <row r="17" spans="1:5" ht="18" customHeight="1">
      <c r="A17" s="333">
        <v>20710</v>
      </c>
      <c r="B17" s="336" t="s">
        <v>654</v>
      </c>
      <c r="C17" s="335">
        <f>SUM(C18:C19)</f>
        <v>0</v>
      </c>
      <c r="D17" s="335">
        <f>SUM(D18:D19)</f>
        <v>0</v>
      </c>
      <c r="E17" s="316" t="str">
        <f t="shared" si="0"/>
        <v/>
      </c>
    </row>
    <row r="18" spans="1:5" ht="18" customHeight="1">
      <c r="A18" s="333">
        <v>2071001</v>
      </c>
      <c r="B18" s="334" t="s">
        <v>655</v>
      </c>
      <c r="C18" s="335"/>
      <c r="D18" s="335"/>
      <c r="E18" s="316" t="str">
        <f t="shared" si="0"/>
        <v/>
      </c>
    </row>
    <row r="19" spans="1:5" ht="18" customHeight="1">
      <c r="A19" s="333">
        <v>2071099</v>
      </c>
      <c r="B19" s="336" t="s">
        <v>656</v>
      </c>
      <c r="C19" s="335"/>
      <c r="D19" s="335"/>
      <c r="E19" s="316" t="str">
        <f t="shared" si="0"/>
        <v/>
      </c>
    </row>
    <row r="20" spans="1:5" ht="18" customHeight="1">
      <c r="A20" s="330">
        <v>208</v>
      </c>
      <c r="B20" s="338" t="s">
        <v>657</v>
      </c>
      <c r="C20" s="332">
        <f>SUM(C21,C25,C29)</f>
        <v>0</v>
      </c>
      <c r="D20" s="332">
        <f>SUM(D21,D25,D29)</f>
        <v>0</v>
      </c>
      <c r="E20" s="316" t="str">
        <f t="shared" si="0"/>
        <v/>
      </c>
    </row>
    <row r="21" spans="1:5" ht="18" customHeight="1">
      <c r="A21" s="333">
        <v>20822</v>
      </c>
      <c r="B21" s="336" t="s">
        <v>658</v>
      </c>
      <c r="C21" s="335">
        <f>SUM(C22:C24)</f>
        <v>0</v>
      </c>
      <c r="D21" s="335">
        <f>SUM(D22:D24)</f>
        <v>0</v>
      </c>
      <c r="E21" s="316" t="str">
        <f t="shared" si="0"/>
        <v/>
      </c>
    </row>
    <row r="22" spans="1:5" ht="18" customHeight="1">
      <c r="A22" s="333">
        <v>2082201</v>
      </c>
      <c r="B22" s="334" t="s">
        <v>659</v>
      </c>
      <c r="C22" s="335"/>
      <c r="D22" s="335"/>
      <c r="E22" s="316" t="str">
        <f t="shared" si="0"/>
        <v/>
      </c>
    </row>
    <row r="23" spans="1:5" ht="18" customHeight="1">
      <c r="A23" s="333">
        <v>2082202</v>
      </c>
      <c r="B23" s="334" t="s">
        <v>660</v>
      </c>
      <c r="C23" s="335"/>
      <c r="D23" s="335"/>
      <c r="E23" s="316" t="str">
        <f t="shared" si="0"/>
        <v/>
      </c>
    </row>
    <row r="24" spans="1:5" ht="18" customHeight="1">
      <c r="A24" s="333">
        <v>2082299</v>
      </c>
      <c r="B24" s="334" t="s">
        <v>661</v>
      </c>
      <c r="C24" s="335"/>
      <c r="D24" s="335"/>
      <c r="E24" s="316" t="str">
        <f t="shared" si="0"/>
        <v/>
      </c>
    </row>
    <row r="25" spans="1:5" ht="18" customHeight="1">
      <c r="A25" s="333">
        <v>20823</v>
      </c>
      <c r="B25" s="336" t="s">
        <v>662</v>
      </c>
      <c r="C25" s="335">
        <f>SUM(C26:C28)</f>
        <v>0</v>
      </c>
      <c r="D25" s="335">
        <f>SUM(D26:D28)</f>
        <v>0</v>
      </c>
      <c r="E25" s="316" t="str">
        <f t="shared" si="0"/>
        <v/>
      </c>
    </row>
    <row r="26" spans="1:5" ht="18" customHeight="1">
      <c r="A26" s="333">
        <v>2082301</v>
      </c>
      <c r="B26" s="336" t="s">
        <v>663</v>
      </c>
      <c r="C26" s="335"/>
      <c r="D26" s="335"/>
      <c r="E26" s="316" t="str">
        <f t="shared" si="0"/>
        <v/>
      </c>
    </row>
    <row r="27" spans="1:5" ht="18" customHeight="1">
      <c r="A27" s="333">
        <v>2082302</v>
      </c>
      <c r="B27" s="336" t="s">
        <v>664</v>
      </c>
      <c r="C27" s="335"/>
      <c r="D27" s="335"/>
      <c r="E27" s="316" t="str">
        <f t="shared" si="0"/>
        <v/>
      </c>
    </row>
    <row r="28" spans="1:5" ht="18" customHeight="1">
      <c r="A28" s="333">
        <v>2082399</v>
      </c>
      <c r="B28" s="336" t="s">
        <v>665</v>
      </c>
      <c r="C28" s="335"/>
      <c r="D28" s="335"/>
      <c r="E28" s="316" t="str">
        <f t="shared" si="0"/>
        <v/>
      </c>
    </row>
    <row r="29" spans="1:5" ht="18" customHeight="1">
      <c r="A29" s="333">
        <v>20829</v>
      </c>
      <c r="B29" s="334" t="s">
        <v>666</v>
      </c>
      <c r="C29" s="335">
        <f>SUM(C30:C31)</f>
        <v>0</v>
      </c>
      <c r="D29" s="335">
        <f>SUM(D30:D31)</f>
        <v>0</v>
      </c>
      <c r="E29" s="316" t="str">
        <f t="shared" si="0"/>
        <v/>
      </c>
    </row>
    <row r="30" spans="1:5" ht="18" customHeight="1">
      <c r="A30" s="333">
        <v>2082901</v>
      </c>
      <c r="B30" s="334" t="s">
        <v>660</v>
      </c>
      <c r="C30" s="335"/>
      <c r="D30" s="335"/>
      <c r="E30" s="316" t="str">
        <f t="shared" si="0"/>
        <v/>
      </c>
    </row>
    <row r="31" spans="1:5" ht="18" customHeight="1">
      <c r="A31" s="333">
        <v>2082999</v>
      </c>
      <c r="B31" s="336" t="s">
        <v>667</v>
      </c>
      <c r="C31" s="335"/>
      <c r="D31" s="335"/>
      <c r="E31" s="316" t="str">
        <f t="shared" si="0"/>
        <v/>
      </c>
    </row>
    <row r="32" spans="1:5" ht="18" customHeight="1">
      <c r="A32" s="330">
        <v>211</v>
      </c>
      <c r="B32" s="338" t="s">
        <v>668</v>
      </c>
      <c r="C32" s="332">
        <f>SUM(C33,C38,C43)</f>
        <v>100</v>
      </c>
      <c r="D32" s="332">
        <f>SUM(D33,D38,D43)</f>
        <v>0</v>
      </c>
      <c r="E32" s="316">
        <f t="shared" si="0"/>
        <v>-1</v>
      </c>
    </row>
    <row r="33" spans="1:5" ht="18" customHeight="1">
      <c r="A33" s="333">
        <v>21160</v>
      </c>
      <c r="B33" s="336" t="s">
        <v>669</v>
      </c>
      <c r="C33" s="335">
        <f>SUM(C34:C37)</f>
        <v>0</v>
      </c>
      <c r="D33" s="335">
        <f>SUM(D34:D37)</f>
        <v>0</v>
      </c>
      <c r="E33" s="316" t="str">
        <f t="shared" si="0"/>
        <v/>
      </c>
    </row>
    <row r="34" spans="1:5" ht="18" customHeight="1">
      <c r="A34" s="333">
        <v>2116001</v>
      </c>
      <c r="B34" s="336" t="s">
        <v>670</v>
      </c>
      <c r="C34" s="335"/>
      <c r="D34" s="335"/>
      <c r="E34" s="316" t="str">
        <f t="shared" si="0"/>
        <v/>
      </c>
    </row>
    <row r="35" spans="1:5" ht="18" customHeight="1">
      <c r="A35" s="333">
        <v>2116002</v>
      </c>
      <c r="B35" s="336" t="s">
        <v>671</v>
      </c>
      <c r="C35" s="335"/>
      <c r="D35" s="335"/>
      <c r="E35" s="316" t="str">
        <f t="shared" si="0"/>
        <v/>
      </c>
    </row>
    <row r="36" spans="1:5" ht="18" customHeight="1">
      <c r="A36" s="333">
        <v>2116003</v>
      </c>
      <c r="B36" s="336" t="s">
        <v>672</v>
      </c>
      <c r="C36" s="335"/>
      <c r="D36" s="335"/>
      <c r="E36" s="316" t="str">
        <f t="shared" ref="E36:E67" si="1">IFERROR((D36/C36-1),"")</f>
        <v/>
      </c>
    </row>
    <row r="37" spans="1:5" ht="18" customHeight="1">
      <c r="A37" s="333">
        <v>2116099</v>
      </c>
      <c r="B37" s="336" t="s">
        <v>673</v>
      </c>
      <c r="C37" s="335"/>
      <c r="D37" s="335"/>
      <c r="E37" s="316" t="str">
        <f t="shared" si="1"/>
        <v/>
      </c>
    </row>
    <row r="38" spans="1:5" ht="18" customHeight="1">
      <c r="A38" s="333">
        <v>21161</v>
      </c>
      <c r="B38" s="336" t="s">
        <v>674</v>
      </c>
      <c r="C38" s="335">
        <f>SUM(C39:C42)</f>
        <v>0</v>
      </c>
      <c r="D38" s="335">
        <f>SUM(D39:D42)</f>
        <v>0</v>
      </c>
      <c r="E38" s="316" t="str">
        <f t="shared" si="1"/>
        <v/>
      </c>
    </row>
    <row r="39" spans="1:5" ht="18" customHeight="1">
      <c r="A39" s="333">
        <v>2116101</v>
      </c>
      <c r="B39" s="336" t="s">
        <v>675</v>
      </c>
      <c r="C39" s="335"/>
      <c r="D39" s="335"/>
      <c r="E39" s="316" t="str">
        <f t="shared" si="1"/>
        <v/>
      </c>
    </row>
    <row r="40" spans="1:5" ht="18" customHeight="1">
      <c r="A40" s="333">
        <v>2116102</v>
      </c>
      <c r="B40" s="336" t="s">
        <v>676</v>
      </c>
      <c r="C40" s="335"/>
      <c r="D40" s="335"/>
      <c r="E40" s="316" t="str">
        <f t="shared" si="1"/>
        <v/>
      </c>
    </row>
    <row r="41" spans="1:5" ht="18" customHeight="1">
      <c r="A41" s="333">
        <v>2116103</v>
      </c>
      <c r="B41" s="336" t="s">
        <v>677</v>
      </c>
      <c r="C41" s="335"/>
      <c r="D41" s="335"/>
      <c r="E41" s="316" t="str">
        <f t="shared" si="1"/>
        <v/>
      </c>
    </row>
    <row r="42" spans="1:5" ht="18" customHeight="1">
      <c r="A42" s="333">
        <v>2116104</v>
      </c>
      <c r="B42" s="336" t="s">
        <v>678</v>
      </c>
      <c r="C42" s="335"/>
      <c r="D42" s="335"/>
      <c r="E42" s="316" t="str">
        <f t="shared" si="1"/>
        <v/>
      </c>
    </row>
    <row r="43" spans="1:5" ht="18" customHeight="1">
      <c r="A43" s="333">
        <v>21198</v>
      </c>
      <c r="B43" s="336" t="s">
        <v>679</v>
      </c>
      <c r="C43" s="335">
        <f>C44</f>
        <v>100</v>
      </c>
      <c r="D43" s="335">
        <f>SUM(D44)</f>
        <v>0</v>
      </c>
      <c r="E43" s="316">
        <f t="shared" si="1"/>
        <v>-1</v>
      </c>
    </row>
    <row r="44" spans="1:5" ht="18" customHeight="1">
      <c r="A44" s="333">
        <v>2119899</v>
      </c>
      <c r="B44" s="336" t="s">
        <v>680</v>
      </c>
      <c r="C44" s="335">
        <v>100</v>
      </c>
      <c r="D44" s="335"/>
      <c r="E44" s="316">
        <f t="shared" si="1"/>
        <v>-1</v>
      </c>
    </row>
    <row r="45" spans="1:5" ht="18" customHeight="1">
      <c r="A45" s="330">
        <v>212</v>
      </c>
      <c r="B45" s="338" t="s">
        <v>681</v>
      </c>
      <c r="C45" s="332">
        <f>SUM(C46,C61,C65,C66,C72,C76,C80,C84,C90,C93)</f>
        <v>9738</v>
      </c>
      <c r="D45" s="332">
        <f>SUM(D46,D61,D65,D66,D72,D76,D80,D84,D90,D93)</f>
        <v>25206</v>
      </c>
      <c r="E45" s="316">
        <f t="shared" si="1"/>
        <v>1.5884165126309302</v>
      </c>
    </row>
    <row r="46" spans="1:5" ht="18" customHeight="1">
      <c r="A46" s="333">
        <v>21208</v>
      </c>
      <c r="B46" s="336" t="s">
        <v>682</v>
      </c>
      <c r="C46" s="335">
        <f>SUM(C47:C60)</f>
        <v>9251</v>
      </c>
      <c r="D46" s="335">
        <f>SUM(D47:D60)</f>
        <v>24931</v>
      </c>
      <c r="E46" s="316">
        <f t="shared" si="1"/>
        <v>1.6949518970922064</v>
      </c>
    </row>
    <row r="47" spans="1:5" ht="18" customHeight="1">
      <c r="A47" s="333">
        <v>2120801</v>
      </c>
      <c r="B47" s="336" t="s">
        <v>683</v>
      </c>
      <c r="C47" s="335">
        <v>3786</v>
      </c>
      <c r="D47" s="335">
        <v>8471</v>
      </c>
      <c r="E47" s="316">
        <f t="shared" si="1"/>
        <v>1.2374537770734286</v>
      </c>
    </row>
    <row r="48" spans="1:5" ht="18" customHeight="1">
      <c r="A48" s="333">
        <v>2120802</v>
      </c>
      <c r="B48" s="336" t="s">
        <v>684</v>
      </c>
      <c r="C48" s="335">
        <v>1885</v>
      </c>
      <c r="D48" s="335">
        <v>1811</v>
      </c>
      <c r="E48" s="316">
        <f t="shared" si="1"/>
        <v>-3.9257294429708267E-2</v>
      </c>
    </row>
    <row r="49" spans="1:5" ht="18" customHeight="1">
      <c r="A49" s="333">
        <v>2120803</v>
      </c>
      <c r="B49" s="334" t="s">
        <v>685</v>
      </c>
      <c r="C49" s="335"/>
      <c r="D49" s="335"/>
      <c r="E49" s="316" t="str">
        <f t="shared" si="1"/>
        <v/>
      </c>
    </row>
    <row r="50" spans="1:5" ht="18" customHeight="1">
      <c r="A50" s="333">
        <v>2120804</v>
      </c>
      <c r="B50" s="336" t="s">
        <v>686</v>
      </c>
      <c r="C50" s="335">
        <v>2376</v>
      </c>
      <c r="D50" s="335">
        <v>5248</v>
      </c>
      <c r="E50" s="316">
        <f t="shared" si="1"/>
        <v>1.2087542087542089</v>
      </c>
    </row>
    <row r="51" spans="1:5" ht="18" customHeight="1">
      <c r="A51" s="333">
        <v>2120805</v>
      </c>
      <c r="B51" s="336" t="s">
        <v>687</v>
      </c>
      <c r="C51" s="335"/>
      <c r="D51" s="335"/>
      <c r="E51" s="316" t="str">
        <f t="shared" si="1"/>
        <v/>
      </c>
    </row>
    <row r="52" spans="1:5" ht="18" customHeight="1">
      <c r="A52" s="333">
        <v>2120806</v>
      </c>
      <c r="B52" s="336" t="s">
        <v>688</v>
      </c>
      <c r="C52" s="335">
        <v>5</v>
      </c>
      <c r="D52" s="335">
        <v>42</v>
      </c>
      <c r="E52" s="316">
        <f t="shared" si="1"/>
        <v>7.4</v>
      </c>
    </row>
    <row r="53" spans="1:5" ht="18" customHeight="1">
      <c r="A53" s="333">
        <v>2120807</v>
      </c>
      <c r="B53" s="336" t="s">
        <v>689</v>
      </c>
      <c r="C53" s="335"/>
      <c r="D53" s="335"/>
      <c r="E53" s="316" t="str">
        <f t="shared" si="1"/>
        <v/>
      </c>
    </row>
    <row r="54" spans="1:5" ht="18" customHeight="1">
      <c r="A54" s="333">
        <v>2120809</v>
      </c>
      <c r="B54" s="339" t="s">
        <v>690</v>
      </c>
      <c r="C54" s="335"/>
      <c r="D54" s="335"/>
      <c r="E54" s="316" t="str">
        <f t="shared" si="1"/>
        <v/>
      </c>
    </row>
    <row r="55" spans="1:5" ht="18" customHeight="1">
      <c r="A55" s="333">
        <v>2120810</v>
      </c>
      <c r="B55" s="334" t="s">
        <v>691</v>
      </c>
      <c r="C55" s="335"/>
      <c r="D55" s="335"/>
      <c r="E55" s="316" t="str">
        <f t="shared" si="1"/>
        <v/>
      </c>
    </row>
    <row r="56" spans="1:5" ht="18" customHeight="1">
      <c r="A56" s="333">
        <v>2120811</v>
      </c>
      <c r="B56" s="336" t="s">
        <v>692</v>
      </c>
      <c r="C56" s="335"/>
      <c r="D56" s="335"/>
      <c r="E56" s="316" t="str">
        <f t="shared" si="1"/>
        <v/>
      </c>
    </row>
    <row r="57" spans="1:5" ht="18" customHeight="1">
      <c r="A57" s="333">
        <v>2120813</v>
      </c>
      <c r="B57" s="336" t="s">
        <v>693</v>
      </c>
      <c r="C57" s="335"/>
      <c r="D57" s="335"/>
      <c r="E57" s="316" t="str">
        <f t="shared" si="1"/>
        <v/>
      </c>
    </row>
    <row r="58" spans="1:5" ht="18" customHeight="1">
      <c r="A58" s="333">
        <v>2120814</v>
      </c>
      <c r="B58" s="336" t="s">
        <v>694</v>
      </c>
      <c r="C58" s="335">
        <v>215</v>
      </c>
      <c r="D58" s="335">
        <v>48</v>
      </c>
      <c r="E58" s="316">
        <f t="shared" si="1"/>
        <v>-0.77674418604651163</v>
      </c>
    </row>
    <row r="59" spans="1:5" ht="18" customHeight="1">
      <c r="A59" s="333">
        <v>2120816</v>
      </c>
      <c r="B59" s="336" t="s">
        <v>695</v>
      </c>
      <c r="C59" s="335">
        <v>18</v>
      </c>
      <c r="D59" s="335"/>
      <c r="E59" s="316">
        <f t="shared" si="1"/>
        <v>-1</v>
      </c>
    </row>
    <row r="60" spans="1:5" ht="18" customHeight="1">
      <c r="A60" s="333">
        <v>2120899</v>
      </c>
      <c r="B60" s="336" t="s">
        <v>696</v>
      </c>
      <c r="C60" s="335">
        <v>966</v>
      </c>
      <c r="D60" s="335">
        <v>9311</v>
      </c>
      <c r="E60" s="316">
        <f t="shared" si="1"/>
        <v>8.6387163561076612</v>
      </c>
    </row>
    <row r="61" spans="1:5" ht="18" customHeight="1">
      <c r="A61" s="333">
        <v>21210</v>
      </c>
      <c r="B61" s="334" t="s">
        <v>697</v>
      </c>
      <c r="C61" s="335">
        <f>SUM(C62:C64)</f>
        <v>0</v>
      </c>
      <c r="D61" s="335">
        <f>SUM(D62:D64)</f>
        <v>0</v>
      </c>
      <c r="E61" s="316" t="str">
        <f t="shared" si="1"/>
        <v/>
      </c>
    </row>
    <row r="62" spans="1:5" ht="18" customHeight="1">
      <c r="A62" s="333">
        <v>2121001</v>
      </c>
      <c r="B62" s="334" t="s">
        <v>698</v>
      </c>
      <c r="C62" s="335"/>
      <c r="D62" s="335"/>
      <c r="E62" s="316" t="str">
        <f t="shared" si="1"/>
        <v/>
      </c>
    </row>
    <row r="63" spans="1:5" ht="18" customHeight="1">
      <c r="A63" s="333">
        <v>2121002</v>
      </c>
      <c r="B63" s="336" t="s">
        <v>684</v>
      </c>
      <c r="C63" s="335"/>
      <c r="D63" s="335"/>
      <c r="E63" s="316" t="str">
        <f t="shared" si="1"/>
        <v/>
      </c>
    </row>
    <row r="64" spans="1:5" ht="18" customHeight="1">
      <c r="A64" s="333">
        <v>2121099</v>
      </c>
      <c r="B64" s="336" t="s">
        <v>699</v>
      </c>
      <c r="C64" s="335"/>
      <c r="D64" s="335"/>
      <c r="E64" s="316" t="str">
        <f t="shared" si="1"/>
        <v/>
      </c>
    </row>
    <row r="65" spans="1:5" ht="18" customHeight="1">
      <c r="A65" s="333">
        <v>21211</v>
      </c>
      <c r="B65" s="336" t="s">
        <v>700</v>
      </c>
      <c r="C65" s="335"/>
      <c r="D65" s="335"/>
      <c r="E65" s="316" t="str">
        <f t="shared" si="1"/>
        <v/>
      </c>
    </row>
    <row r="66" spans="1:5" ht="18" customHeight="1">
      <c r="A66" s="333">
        <v>21213</v>
      </c>
      <c r="B66" s="336" t="s">
        <v>701</v>
      </c>
      <c r="C66" s="332">
        <f>SUM(C67:C71)</f>
        <v>294</v>
      </c>
      <c r="D66" s="332">
        <f>SUM(D67:D71)</f>
        <v>157</v>
      </c>
      <c r="E66" s="340">
        <f t="shared" si="1"/>
        <v>-0.46598639455782309</v>
      </c>
    </row>
    <row r="67" spans="1:5" ht="18" customHeight="1">
      <c r="A67" s="333">
        <v>2121301</v>
      </c>
      <c r="B67" s="336" t="s">
        <v>702</v>
      </c>
      <c r="C67" s="335">
        <v>94</v>
      </c>
      <c r="D67" s="335">
        <v>63</v>
      </c>
      <c r="E67" s="316">
        <f t="shared" si="1"/>
        <v>-0.32978723404255317</v>
      </c>
    </row>
    <row r="68" spans="1:5" ht="18" customHeight="1">
      <c r="A68" s="333">
        <v>2121302</v>
      </c>
      <c r="B68" s="334" t="s">
        <v>703</v>
      </c>
      <c r="C68" s="335">
        <v>200</v>
      </c>
      <c r="D68" s="335">
        <v>94</v>
      </c>
      <c r="E68" s="316">
        <f t="shared" ref="E68:E99" si="2">IFERROR((D68/C68-1),"")</f>
        <v>-0.53</v>
      </c>
    </row>
    <row r="69" spans="1:5" ht="18" customHeight="1">
      <c r="A69" s="333">
        <v>2121303</v>
      </c>
      <c r="B69" s="336" t="s">
        <v>704</v>
      </c>
      <c r="C69" s="335"/>
      <c r="D69" s="335"/>
      <c r="E69" s="316" t="str">
        <f t="shared" si="2"/>
        <v/>
      </c>
    </row>
    <row r="70" spans="1:5" ht="18" customHeight="1">
      <c r="A70" s="333">
        <v>2121304</v>
      </c>
      <c r="B70" s="336" t="s">
        <v>705</v>
      </c>
      <c r="C70" s="335"/>
      <c r="D70" s="335"/>
      <c r="E70" s="316" t="str">
        <f t="shared" si="2"/>
        <v/>
      </c>
    </row>
    <row r="71" spans="1:5" ht="18" customHeight="1">
      <c r="A71" s="333">
        <v>2121399</v>
      </c>
      <c r="B71" s="336" t="s">
        <v>706</v>
      </c>
      <c r="C71" s="335"/>
      <c r="D71" s="335"/>
      <c r="E71" s="316" t="str">
        <f t="shared" si="2"/>
        <v/>
      </c>
    </row>
    <row r="72" spans="1:5" ht="18" customHeight="1">
      <c r="A72" s="333">
        <v>21214</v>
      </c>
      <c r="B72" s="336" t="s">
        <v>707</v>
      </c>
      <c r="C72" s="332">
        <f>SUM(C73:C75)</f>
        <v>193</v>
      </c>
      <c r="D72" s="332">
        <f>SUM(D73:D75)</f>
        <v>118</v>
      </c>
      <c r="E72" s="340">
        <f t="shared" si="2"/>
        <v>-0.3886010362694301</v>
      </c>
    </row>
    <row r="73" spans="1:5" ht="18" customHeight="1">
      <c r="A73" s="333">
        <v>2121401</v>
      </c>
      <c r="B73" s="336" t="s">
        <v>708</v>
      </c>
      <c r="C73" s="335"/>
      <c r="D73" s="335"/>
      <c r="E73" s="316" t="str">
        <f t="shared" si="2"/>
        <v/>
      </c>
    </row>
    <row r="74" spans="1:5" ht="18" customHeight="1">
      <c r="A74" s="333">
        <v>2121402</v>
      </c>
      <c r="B74" s="334" t="s">
        <v>709</v>
      </c>
      <c r="C74" s="335"/>
      <c r="D74" s="335"/>
      <c r="E74" s="316" t="str">
        <f t="shared" si="2"/>
        <v/>
      </c>
    </row>
    <row r="75" spans="1:5" ht="18" customHeight="1">
      <c r="A75" s="333">
        <v>2121499</v>
      </c>
      <c r="B75" s="334" t="s">
        <v>710</v>
      </c>
      <c r="C75" s="335">
        <v>193</v>
      </c>
      <c r="D75" s="335">
        <v>118</v>
      </c>
      <c r="E75" s="316">
        <f t="shared" si="2"/>
        <v>-0.3886010362694301</v>
      </c>
    </row>
    <row r="76" spans="1:5" ht="18" customHeight="1">
      <c r="A76" s="333">
        <v>21215</v>
      </c>
      <c r="B76" s="334" t="s">
        <v>711</v>
      </c>
      <c r="C76" s="335">
        <f>SUM(C77:C79)</f>
        <v>0</v>
      </c>
      <c r="D76" s="335">
        <f>SUM(D77:D79)</f>
        <v>0</v>
      </c>
      <c r="E76" s="316" t="str">
        <f t="shared" si="2"/>
        <v/>
      </c>
    </row>
    <row r="77" spans="1:5" ht="18" customHeight="1">
      <c r="A77" s="333">
        <v>2121501</v>
      </c>
      <c r="B77" s="336" t="s">
        <v>683</v>
      </c>
      <c r="C77" s="335"/>
      <c r="D77" s="335"/>
      <c r="E77" s="316" t="str">
        <f t="shared" si="2"/>
        <v/>
      </c>
    </row>
    <row r="78" spans="1:5" ht="18" customHeight="1">
      <c r="A78" s="333">
        <v>2121502</v>
      </c>
      <c r="B78" s="336" t="s">
        <v>684</v>
      </c>
      <c r="C78" s="335"/>
      <c r="D78" s="335"/>
      <c r="E78" s="316" t="str">
        <f t="shared" si="2"/>
        <v/>
      </c>
    </row>
    <row r="79" spans="1:5" ht="18" customHeight="1">
      <c r="A79" s="333">
        <v>2121599</v>
      </c>
      <c r="B79" s="336" t="s">
        <v>712</v>
      </c>
      <c r="C79" s="335"/>
      <c r="D79" s="335"/>
      <c r="E79" s="316" t="str">
        <f t="shared" si="2"/>
        <v/>
      </c>
    </row>
    <row r="80" spans="1:5" ht="18" customHeight="1">
      <c r="A80" s="333">
        <v>21216</v>
      </c>
      <c r="B80" s="336" t="s">
        <v>713</v>
      </c>
      <c r="C80" s="335">
        <f>SUM(C81:C83)</f>
        <v>0</v>
      </c>
      <c r="D80" s="335">
        <f>SUM(D81:D83)</f>
        <v>0</v>
      </c>
      <c r="E80" s="316" t="str">
        <f t="shared" si="2"/>
        <v/>
      </c>
    </row>
    <row r="81" spans="1:5" ht="18" customHeight="1">
      <c r="A81" s="333">
        <v>2121601</v>
      </c>
      <c r="B81" s="336" t="s">
        <v>683</v>
      </c>
      <c r="C81" s="335"/>
      <c r="D81" s="335"/>
      <c r="E81" s="316" t="str">
        <f t="shared" si="2"/>
        <v/>
      </c>
    </row>
    <row r="82" spans="1:5" ht="18" customHeight="1">
      <c r="A82" s="333">
        <v>2121602</v>
      </c>
      <c r="B82" s="334" t="s">
        <v>714</v>
      </c>
      <c r="C82" s="335"/>
      <c r="D82" s="335"/>
      <c r="E82" s="316" t="str">
        <f t="shared" si="2"/>
        <v/>
      </c>
    </row>
    <row r="83" spans="1:5" ht="18" customHeight="1">
      <c r="A83" s="333">
        <v>2121699</v>
      </c>
      <c r="B83" s="336" t="s">
        <v>715</v>
      </c>
      <c r="C83" s="335"/>
      <c r="D83" s="335"/>
      <c r="E83" s="316" t="str">
        <f t="shared" si="2"/>
        <v/>
      </c>
    </row>
    <row r="84" spans="1:5" ht="18" customHeight="1">
      <c r="A84" s="333">
        <v>21217</v>
      </c>
      <c r="B84" s="336" t="s">
        <v>716</v>
      </c>
      <c r="C84" s="335">
        <f>SUM(C85:C89)</f>
        <v>0</v>
      </c>
      <c r="D84" s="335">
        <f>SUM(D85:D89)</f>
        <v>0</v>
      </c>
      <c r="E84" s="316" t="str">
        <f t="shared" si="2"/>
        <v/>
      </c>
    </row>
    <row r="85" spans="1:5" ht="18" customHeight="1">
      <c r="A85" s="333">
        <v>2121701</v>
      </c>
      <c r="B85" s="336" t="s">
        <v>702</v>
      </c>
      <c r="C85" s="335"/>
      <c r="D85" s="335"/>
      <c r="E85" s="316" t="str">
        <f t="shared" si="2"/>
        <v/>
      </c>
    </row>
    <row r="86" spans="1:5" ht="18" customHeight="1">
      <c r="A86" s="333">
        <v>2121702</v>
      </c>
      <c r="B86" s="336" t="s">
        <v>717</v>
      </c>
      <c r="C86" s="335"/>
      <c r="D86" s="335"/>
      <c r="E86" s="316" t="str">
        <f t="shared" si="2"/>
        <v/>
      </c>
    </row>
    <row r="87" spans="1:5" ht="18" customHeight="1">
      <c r="A87" s="333">
        <v>2121703</v>
      </c>
      <c r="B87" s="334" t="s">
        <v>718</v>
      </c>
      <c r="C87" s="335"/>
      <c r="D87" s="335"/>
      <c r="E87" s="316" t="str">
        <f t="shared" si="2"/>
        <v/>
      </c>
    </row>
    <row r="88" spans="1:5" ht="18" customHeight="1">
      <c r="A88" s="333">
        <v>2121704</v>
      </c>
      <c r="B88" s="336" t="s">
        <v>705</v>
      </c>
      <c r="C88" s="335"/>
      <c r="D88" s="335"/>
      <c r="E88" s="316" t="str">
        <f t="shared" si="2"/>
        <v/>
      </c>
    </row>
    <row r="89" spans="1:5" ht="18" customHeight="1">
      <c r="A89" s="333">
        <v>2121799</v>
      </c>
      <c r="B89" s="336" t="s">
        <v>719</v>
      </c>
      <c r="C89" s="335"/>
      <c r="D89" s="335"/>
      <c r="E89" s="316" t="str">
        <f t="shared" si="2"/>
        <v/>
      </c>
    </row>
    <row r="90" spans="1:5" ht="18" customHeight="1">
      <c r="A90" s="333">
        <v>21218</v>
      </c>
      <c r="B90" s="336" t="s">
        <v>720</v>
      </c>
      <c r="C90" s="335">
        <f>SUM(C91:C92)</f>
        <v>0</v>
      </c>
      <c r="D90" s="335">
        <f>SUM(D91:D92)</f>
        <v>0</v>
      </c>
      <c r="E90" s="316" t="str">
        <f t="shared" si="2"/>
        <v/>
      </c>
    </row>
    <row r="91" spans="1:5" ht="18" customHeight="1">
      <c r="A91" s="333">
        <v>2121801</v>
      </c>
      <c r="B91" s="336" t="s">
        <v>708</v>
      </c>
      <c r="C91" s="335"/>
      <c r="D91" s="335"/>
      <c r="E91" s="316" t="str">
        <f t="shared" si="2"/>
        <v/>
      </c>
    </row>
    <row r="92" spans="1:5" ht="18" customHeight="1">
      <c r="A92" s="333">
        <v>2121899</v>
      </c>
      <c r="B92" s="334" t="s">
        <v>721</v>
      </c>
      <c r="C92" s="335"/>
      <c r="D92" s="335"/>
      <c r="E92" s="316" t="str">
        <f t="shared" si="2"/>
        <v/>
      </c>
    </row>
    <row r="93" spans="1:5" ht="18" customHeight="1">
      <c r="A93" s="333">
        <v>21219</v>
      </c>
      <c r="B93" s="334" t="s">
        <v>722</v>
      </c>
      <c r="C93" s="335">
        <f>SUM(C94:C101)</f>
        <v>0</v>
      </c>
      <c r="D93" s="335">
        <f>SUM(D94:D101)</f>
        <v>0</v>
      </c>
      <c r="E93" s="316" t="str">
        <f t="shared" si="2"/>
        <v/>
      </c>
    </row>
    <row r="94" spans="1:5" ht="18" customHeight="1">
      <c r="A94" s="333">
        <v>2121901</v>
      </c>
      <c r="B94" s="334" t="s">
        <v>698</v>
      </c>
      <c r="C94" s="335"/>
      <c r="D94" s="335"/>
      <c r="E94" s="316" t="str">
        <f t="shared" si="2"/>
        <v/>
      </c>
    </row>
    <row r="95" spans="1:5" ht="18" customHeight="1">
      <c r="A95" s="333">
        <v>2121902</v>
      </c>
      <c r="B95" s="334" t="s">
        <v>714</v>
      </c>
      <c r="C95" s="335"/>
      <c r="D95" s="335"/>
      <c r="E95" s="316" t="str">
        <f t="shared" si="2"/>
        <v/>
      </c>
    </row>
    <row r="96" spans="1:5" ht="18" customHeight="1">
      <c r="A96" s="333">
        <v>2121903</v>
      </c>
      <c r="B96" s="334" t="s">
        <v>685</v>
      </c>
      <c r="C96" s="335"/>
      <c r="D96" s="335"/>
      <c r="E96" s="316" t="str">
        <f t="shared" si="2"/>
        <v/>
      </c>
    </row>
    <row r="97" spans="1:5" ht="18" customHeight="1">
      <c r="A97" s="333">
        <v>2121904</v>
      </c>
      <c r="B97" s="334" t="s">
        <v>723</v>
      </c>
      <c r="C97" s="335"/>
      <c r="D97" s="335"/>
      <c r="E97" s="316" t="str">
        <f t="shared" si="2"/>
        <v/>
      </c>
    </row>
    <row r="98" spans="1:5" ht="18" customHeight="1">
      <c r="A98" s="333">
        <v>2121905</v>
      </c>
      <c r="B98" s="334" t="s">
        <v>724</v>
      </c>
      <c r="C98" s="335"/>
      <c r="D98" s="335"/>
      <c r="E98" s="316" t="str">
        <f t="shared" si="2"/>
        <v/>
      </c>
    </row>
    <row r="99" spans="1:5" ht="18" customHeight="1">
      <c r="A99" s="333">
        <v>2121906</v>
      </c>
      <c r="B99" s="334" t="s">
        <v>691</v>
      </c>
      <c r="C99" s="335"/>
      <c r="D99" s="335"/>
      <c r="E99" s="316" t="str">
        <f t="shared" si="2"/>
        <v/>
      </c>
    </row>
    <row r="100" spans="1:5" ht="18" customHeight="1">
      <c r="A100" s="333">
        <v>2121907</v>
      </c>
      <c r="B100" s="334" t="s">
        <v>725</v>
      </c>
      <c r="C100" s="335"/>
      <c r="D100" s="335"/>
      <c r="E100" s="316" t="str">
        <f t="shared" ref="E100:E125" si="3">IFERROR((D100/C100-1),"")</f>
        <v/>
      </c>
    </row>
    <row r="101" spans="1:5" ht="18" customHeight="1">
      <c r="A101" s="333">
        <v>2121999</v>
      </c>
      <c r="B101" s="334" t="s">
        <v>726</v>
      </c>
      <c r="C101" s="335"/>
      <c r="D101" s="335"/>
      <c r="E101" s="316" t="str">
        <f t="shared" si="3"/>
        <v/>
      </c>
    </row>
    <row r="102" spans="1:5" ht="18" customHeight="1">
      <c r="A102" s="330">
        <v>213</v>
      </c>
      <c r="B102" s="338" t="s">
        <v>727</v>
      </c>
      <c r="C102" s="332">
        <f>SUM(C103,C108,C113,C118,C121,C126)</f>
        <v>37</v>
      </c>
      <c r="D102" s="332">
        <f>SUM(D103,D108,D113,D118,D121,D126,D128)</f>
        <v>636</v>
      </c>
      <c r="E102" s="316">
        <f t="shared" si="3"/>
        <v>16.189189189189189</v>
      </c>
    </row>
    <row r="103" spans="1:5" ht="18" customHeight="1">
      <c r="A103" s="333">
        <v>21366</v>
      </c>
      <c r="B103" s="336" t="s">
        <v>728</v>
      </c>
      <c r="C103" s="335">
        <f>SUM(C104:C107)</f>
        <v>35</v>
      </c>
      <c r="D103" s="335">
        <f>SUM(D104:D107)</f>
        <v>141</v>
      </c>
      <c r="E103" s="316">
        <f t="shared" si="3"/>
        <v>3.0285714285714285</v>
      </c>
    </row>
    <row r="104" spans="1:5" ht="18" customHeight="1">
      <c r="A104" s="333">
        <v>2136601</v>
      </c>
      <c r="B104" s="334" t="s">
        <v>660</v>
      </c>
      <c r="C104" s="335"/>
      <c r="D104" s="335"/>
      <c r="E104" s="316" t="str">
        <f t="shared" si="3"/>
        <v/>
      </c>
    </row>
    <row r="105" spans="1:5" ht="18" customHeight="1">
      <c r="A105" s="333">
        <v>2136602</v>
      </c>
      <c r="B105" s="336" t="s">
        <v>729</v>
      </c>
      <c r="C105" s="335"/>
      <c r="D105" s="335"/>
      <c r="E105" s="316" t="str">
        <f t="shared" si="3"/>
        <v/>
      </c>
    </row>
    <row r="106" spans="1:5" ht="18" customHeight="1">
      <c r="A106" s="333">
        <v>2136603</v>
      </c>
      <c r="B106" s="336" t="s">
        <v>730</v>
      </c>
      <c r="C106" s="335"/>
      <c r="D106" s="335"/>
      <c r="E106" s="316" t="str">
        <f t="shared" si="3"/>
        <v/>
      </c>
    </row>
    <row r="107" spans="1:5" ht="18" customHeight="1">
      <c r="A107" s="333">
        <v>2136699</v>
      </c>
      <c r="B107" s="336" t="s">
        <v>731</v>
      </c>
      <c r="C107" s="335">
        <v>35</v>
      </c>
      <c r="D107" s="335">
        <v>141</v>
      </c>
      <c r="E107" s="316">
        <f t="shared" si="3"/>
        <v>3.0285714285714285</v>
      </c>
    </row>
    <row r="108" spans="1:5" ht="18" customHeight="1">
      <c r="A108" s="333">
        <v>21367</v>
      </c>
      <c r="B108" s="336" t="s">
        <v>732</v>
      </c>
      <c r="C108" s="335">
        <f>SUM(C109:C112)</f>
        <v>0</v>
      </c>
      <c r="D108" s="335">
        <f>SUM(D109:D112)</f>
        <v>0</v>
      </c>
      <c r="E108" s="316" t="str">
        <f t="shared" si="3"/>
        <v/>
      </c>
    </row>
    <row r="109" spans="1:5" ht="18" customHeight="1">
      <c r="A109" s="333">
        <v>2136701</v>
      </c>
      <c r="B109" s="334" t="s">
        <v>660</v>
      </c>
      <c r="C109" s="335"/>
      <c r="D109" s="335"/>
      <c r="E109" s="316" t="str">
        <f t="shared" si="3"/>
        <v/>
      </c>
    </row>
    <row r="110" spans="1:5" ht="18" customHeight="1">
      <c r="A110" s="333">
        <v>2136702</v>
      </c>
      <c r="B110" s="334" t="s">
        <v>733</v>
      </c>
      <c r="C110" s="335"/>
      <c r="D110" s="335"/>
      <c r="E110" s="316" t="str">
        <f t="shared" si="3"/>
        <v/>
      </c>
    </row>
    <row r="111" spans="1:5" ht="18" customHeight="1">
      <c r="A111" s="333">
        <v>2136703</v>
      </c>
      <c r="B111" s="336" t="s">
        <v>734</v>
      </c>
      <c r="C111" s="335"/>
      <c r="D111" s="335"/>
      <c r="E111" s="316" t="str">
        <f t="shared" si="3"/>
        <v/>
      </c>
    </row>
    <row r="112" spans="1:5" ht="18" customHeight="1">
      <c r="A112" s="333">
        <v>2136799</v>
      </c>
      <c r="B112" s="334" t="s">
        <v>735</v>
      </c>
      <c r="C112" s="335"/>
      <c r="D112" s="335"/>
      <c r="E112" s="316" t="str">
        <f t="shared" si="3"/>
        <v/>
      </c>
    </row>
    <row r="113" spans="1:5" ht="18" customHeight="1">
      <c r="A113" s="333">
        <v>21369</v>
      </c>
      <c r="B113" s="336" t="s">
        <v>736</v>
      </c>
      <c r="C113" s="335">
        <f>SUM(C114:C117)</f>
        <v>0</v>
      </c>
      <c r="D113" s="335">
        <f>SUM(D114:D117)</f>
        <v>0</v>
      </c>
      <c r="E113" s="316" t="str">
        <f t="shared" si="3"/>
        <v/>
      </c>
    </row>
    <row r="114" spans="1:5" ht="18" customHeight="1">
      <c r="A114" s="333">
        <v>2136901</v>
      </c>
      <c r="B114" s="336" t="s">
        <v>737</v>
      </c>
      <c r="C114" s="335"/>
      <c r="D114" s="335"/>
      <c r="E114" s="316" t="str">
        <f t="shared" si="3"/>
        <v/>
      </c>
    </row>
    <row r="115" spans="1:5" ht="18" customHeight="1">
      <c r="A115" s="333">
        <v>2136902</v>
      </c>
      <c r="B115" s="336" t="s">
        <v>738</v>
      </c>
      <c r="C115" s="335"/>
      <c r="D115" s="335"/>
      <c r="E115" s="316" t="str">
        <f t="shared" si="3"/>
        <v/>
      </c>
    </row>
    <row r="116" spans="1:5" ht="18" customHeight="1">
      <c r="A116" s="333">
        <v>2136903</v>
      </c>
      <c r="B116" s="336" t="s">
        <v>739</v>
      </c>
      <c r="C116" s="335"/>
      <c r="D116" s="335"/>
      <c r="E116" s="316" t="str">
        <f t="shared" si="3"/>
        <v/>
      </c>
    </row>
    <row r="117" spans="1:5" ht="18" customHeight="1">
      <c r="A117" s="333">
        <v>2136999</v>
      </c>
      <c r="B117" s="334" t="s">
        <v>740</v>
      </c>
      <c r="C117" s="335"/>
      <c r="D117" s="335"/>
      <c r="E117" s="316" t="str">
        <f t="shared" si="3"/>
        <v/>
      </c>
    </row>
    <row r="118" spans="1:5" ht="18" customHeight="1">
      <c r="A118" s="333">
        <v>21370</v>
      </c>
      <c r="B118" s="336" t="s">
        <v>741</v>
      </c>
      <c r="C118" s="335">
        <f>SUM(C119:C120)</f>
        <v>0</v>
      </c>
      <c r="D118" s="335">
        <f>SUM(D119:D120)</f>
        <v>0</v>
      </c>
      <c r="E118" s="316" t="str">
        <f t="shared" si="3"/>
        <v/>
      </c>
    </row>
    <row r="119" spans="1:5" ht="18" customHeight="1">
      <c r="A119" s="333">
        <v>2137001</v>
      </c>
      <c r="B119" s="336" t="s">
        <v>664</v>
      </c>
      <c r="C119" s="335"/>
      <c r="D119" s="335"/>
      <c r="E119" s="316" t="str">
        <f t="shared" si="3"/>
        <v/>
      </c>
    </row>
    <row r="120" spans="1:5" ht="18" customHeight="1">
      <c r="A120" s="333">
        <v>2137099</v>
      </c>
      <c r="B120" s="336" t="s">
        <v>742</v>
      </c>
      <c r="C120" s="335"/>
      <c r="D120" s="335"/>
      <c r="E120" s="316" t="str">
        <f t="shared" si="3"/>
        <v/>
      </c>
    </row>
    <row r="121" spans="1:5" ht="18" customHeight="1">
      <c r="A121" s="333">
        <v>21371</v>
      </c>
      <c r="B121" s="336" t="s">
        <v>743</v>
      </c>
      <c r="C121" s="335">
        <f>SUM(C122:C125)</f>
        <v>0</v>
      </c>
      <c r="D121" s="335">
        <f>SUM(D122:D125)</f>
        <v>0</v>
      </c>
      <c r="E121" s="316" t="str">
        <f t="shared" si="3"/>
        <v/>
      </c>
    </row>
    <row r="122" spans="1:5" ht="18" customHeight="1">
      <c r="A122" s="333">
        <v>2137101</v>
      </c>
      <c r="B122" s="334" t="s">
        <v>744</v>
      </c>
      <c r="C122" s="335"/>
      <c r="D122" s="335"/>
      <c r="E122" s="316" t="str">
        <f t="shared" si="3"/>
        <v/>
      </c>
    </row>
    <row r="123" spans="1:5" ht="18" customHeight="1">
      <c r="A123" s="333">
        <v>2137102</v>
      </c>
      <c r="B123" s="336" t="s">
        <v>745</v>
      </c>
      <c r="C123" s="335"/>
      <c r="D123" s="335"/>
      <c r="E123" s="316" t="str">
        <f t="shared" si="3"/>
        <v/>
      </c>
    </row>
    <row r="124" spans="1:5" ht="18" customHeight="1">
      <c r="A124" s="333">
        <v>2137103</v>
      </c>
      <c r="B124" s="336" t="s">
        <v>739</v>
      </c>
      <c r="C124" s="335"/>
      <c r="D124" s="335"/>
      <c r="E124" s="316" t="str">
        <f t="shared" si="3"/>
        <v/>
      </c>
    </row>
    <row r="125" spans="1:5" ht="18" customHeight="1">
      <c r="A125" s="333">
        <v>2137199</v>
      </c>
      <c r="B125" s="336" t="s">
        <v>746</v>
      </c>
      <c r="C125" s="335"/>
      <c r="D125" s="335"/>
      <c r="E125" s="316" t="str">
        <f t="shared" si="3"/>
        <v/>
      </c>
    </row>
    <row r="126" spans="1:5" ht="18" customHeight="1">
      <c r="A126" s="333">
        <v>21372</v>
      </c>
      <c r="B126" s="341" t="s">
        <v>747</v>
      </c>
      <c r="C126" s="335">
        <f>C127</f>
        <v>2</v>
      </c>
      <c r="D126" s="335">
        <f>SUM(D127)</f>
        <v>2</v>
      </c>
      <c r="E126" s="316"/>
    </row>
    <row r="127" spans="1:5" ht="18" customHeight="1">
      <c r="A127" s="333">
        <v>2137299</v>
      </c>
      <c r="B127" s="341" t="s">
        <v>748</v>
      </c>
      <c r="C127" s="335">
        <v>2</v>
      </c>
      <c r="D127" s="335">
        <v>2</v>
      </c>
      <c r="E127" s="316"/>
    </row>
    <row r="128" spans="1:5" ht="18" customHeight="1">
      <c r="A128" s="333">
        <v>21398</v>
      </c>
      <c r="B128" s="341" t="s">
        <v>749</v>
      </c>
      <c r="C128" s="335"/>
      <c r="D128" s="335">
        <f>SUM(D129)</f>
        <v>493</v>
      </c>
      <c r="E128" s="316"/>
    </row>
    <row r="129" spans="1:5" ht="18" customHeight="1">
      <c r="A129" s="333">
        <v>2139802</v>
      </c>
      <c r="B129" s="341" t="s">
        <v>750</v>
      </c>
      <c r="C129" s="335"/>
      <c r="D129" s="335">
        <v>493</v>
      </c>
      <c r="E129" s="316"/>
    </row>
    <row r="130" spans="1:5" ht="18" customHeight="1">
      <c r="A130" s="330">
        <v>214</v>
      </c>
      <c r="B130" s="338" t="s">
        <v>751</v>
      </c>
      <c r="C130" s="332">
        <f>SUM(C131,C136,C141,C146,C155,C162,C171,C174,C177:C178)</f>
        <v>0</v>
      </c>
      <c r="D130" s="332">
        <f>SUM(D131,D136,D141,D146,D155,D162,D171,D174,D177:D178)</f>
        <v>0</v>
      </c>
      <c r="E130" s="316" t="str">
        <f t="shared" ref="E130:E161" si="4">IFERROR((D130/C130-1),"")</f>
        <v/>
      </c>
    </row>
    <row r="131" spans="1:5" ht="18" customHeight="1">
      <c r="A131" s="333">
        <v>21460</v>
      </c>
      <c r="B131" s="334" t="s">
        <v>752</v>
      </c>
      <c r="C131" s="335">
        <f>SUM(C132:C135)</f>
        <v>0</v>
      </c>
      <c r="D131" s="335">
        <f>SUM(D132:D135)</f>
        <v>0</v>
      </c>
      <c r="E131" s="316" t="str">
        <f t="shared" si="4"/>
        <v/>
      </c>
    </row>
    <row r="132" spans="1:5" ht="18" customHeight="1">
      <c r="A132" s="333">
        <v>2146001</v>
      </c>
      <c r="B132" s="336" t="s">
        <v>753</v>
      </c>
      <c r="C132" s="335"/>
      <c r="D132" s="335"/>
      <c r="E132" s="316" t="str">
        <f t="shared" si="4"/>
        <v/>
      </c>
    </row>
    <row r="133" spans="1:5" ht="18" customHeight="1">
      <c r="A133" s="333">
        <v>2146002</v>
      </c>
      <c r="B133" s="336" t="s">
        <v>754</v>
      </c>
      <c r="C133" s="335"/>
      <c r="D133" s="335"/>
      <c r="E133" s="316" t="str">
        <f t="shared" si="4"/>
        <v/>
      </c>
    </row>
    <row r="134" spans="1:5" ht="18" customHeight="1">
      <c r="A134" s="333">
        <v>2146003</v>
      </c>
      <c r="B134" s="336" t="s">
        <v>755</v>
      </c>
      <c r="C134" s="335"/>
      <c r="D134" s="335"/>
      <c r="E134" s="316" t="str">
        <f t="shared" si="4"/>
        <v/>
      </c>
    </row>
    <row r="135" spans="1:5" ht="18" customHeight="1">
      <c r="A135" s="333">
        <v>2146099</v>
      </c>
      <c r="B135" s="336" t="s">
        <v>756</v>
      </c>
      <c r="C135" s="335"/>
      <c r="D135" s="335"/>
      <c r="E135" s="316" t="str">
        <f t="shared" si="4"/>
        <v/>
      </c>
    </row>
    <row r="136" spans="1:5" ht="18" customHeight="1">
      <c r="A136" s="333">
        <v>21462</v>
      </c>
      <c r="B136" s="336" t="s">
        <v>757</v>
      </c>
      <c r="C136" s="335">
        <f>SUM(C137:C140)</f>
        <v>0</v>
      </c>
      <c r="D136" s="335">
        <f>SUM(D137:D140)</f>
        <v>0</v>
      </c>
      <c r="E136" s="316" t="str">
        <f t="shared" si="4"/>
        <v/>
      </c>
    </row>
    <row r="137" spans="1:5" ht="18" customHeight="1">
      <c r="A137" s="333">
        <v>2146201</v>
      </c>
      <c r="B137" s="336" t="s">
        <v>755</v>
      </c>
      <c r="C137" s="335"/>
      <c r="D137" s="335"/>
      <c r="E137" s="316" t="str">
        <f t="shared" si="4"/>
        <v/>
      </c>
    </row>
    <row r="138" spans="1:5" ht="18" customHeight="1">
      <c r="A138" s="333">
        <v>2146202</v>
      </c>
      <c r="B138" s="336" t="s">
        <v>758</v>
      </c>
      <c r="C138" s="335"/>
      <c r="D138" s="335"/>
      <c r="E138" s="316" t="str">
        <f t="shared" si="4"/>
        <v/>
      </c>
    </row>
    <row r="139" spans="1:5" ht="18" customHeight="1">
      <c r="A139" s="333">
        <v>2146203</v>
      </c>
      <c r="B139" s="336" t="s">
        <v>759</v>
      </c>
      <c r="C139" s="335"/>
      <c r="D139" s="335"/>
      <c r="E139" s="316" t="str">
        <f t="shared" si="4"/>
        <v/>
      </c>
    </row>
    <row r="140" spans="1:5" ht="18" customHeight="1">
      <c r="A140" s="333">
        <v>2146299</v>
      </c>
      <c r="B140" s="334" t="s">
        <v>760</v>
      </c>
      <c r="C140" s="335"/>
      <c r="D140" s="335"/>
      <c r="E140" s="316" t="str">
        <f t="shared" si="4"/>
        <v/>
      </c>
    </row>
    <row r="141" spans="1:5" ht="18" customHeight="1">
      <c r="A141" s="333">
        <v>21463</v>
      </c>
      <c r="B141" s="336" t="s">
        <v>761</v>
      </c>
      <c r="C141" s="335">
        <f>SUM(C142:C145)</f>
        <v>0</v>
      </c>
      <c r="D141" s="335">
        <f>SUM(D142:D145)</f>
        <v>0</v>
      </c>
      <c r="E141" s="316" t="str">
        <f t="shared" si="4"/>
        <v/>
      </c>
    </row>
    <row r="142" spans="1:5" ht="18" customHeight="1">
      <c r="A142" s="333">
        <v>2146301</v>
      </c>
      <c r="B142" s="336" t="s">
        <v>762</v>
      </c>
      <c r="C142" s="335"/>
      <c r="D142" s="335"/>
      <c r="E142" s="316" t="str">
        <f t="shared" si="4"/>
        <v/>
      </c>
    </row>
    <row r="143" spans="1:5" ht="18" customHeight="1">
      <c r="A143" s="333">
        <v>2146302</v>
      </c>
      <c r="B143" s="336" t="s">
        <v>763</v>
      </c>
      <c r="C143" s="335"/>
      <c r="D143" s="335"/>
      <c r="E143" s="316" t="str">
        <f t="shared" si="4"/>
        <v/>
      </c>
    </row>
    <row r="144" spans="1:5" ht="18" customHeight="1">
      <c r="A144" s="333">
        <v>2146303</v>
      </c>
      <c r="B144" s="336" t="s">
        <v>764</v>
      </c>
      <c r="C144" s="335"/>
      <c r="D144" s="335"/>
      <c r="E144" s="316" t="str">
        <f t="shared" si="4"/>
        <v/>
      </c>
    </row>
    <row r="145" spans="1:5" ht="18" customHeight="1">
      <c r="A145" s="333">
        <v>2146399</v>
      </c>
      <c r="B145" s="336" t="s">
        <v>765</v>
      </c>
      <c r="C145" s="335"/>
      <c r="D145" s="335"/>
      <c r="E145" s="316" t="str">
        <f t="shared" si="4"/>
        <v/>
      </c>
    </row>
    <row r="146" spans="1:5" ht="18" customHeight="1">
      <c r="A146" s="333">
        <v>21464</v>
      </c>
      <c r="B146" s="336" t="s">
        <v>766</v>
      </c>
      <c r="C146" s="335">
        <f>SUM(C147:C154)</f>
        <v>0</v>
      </c>
      <c r="D146" s="335">
        <f>SUM(D147:D154)</f>
        <v>0</v>
      </c>
      <c r="E146" s="316" t="str">
        <f t="shared" si="4"/>
        <v/>
      </c>
    </row>
    <row r="147" spans="1:5" ht="18" customHeight="1">
      <c r="A147" s="333">
        <v>2146401</v>
      </c>
      <c r="B147" s="334" t="s">
        <v>767</v>
      </c>
      <c r="C147" s="335"/>
      <c r="D147" s="335"/>
      <c r="E147" s="316" t="str">
        <f t="shared" si="4"/>
        <v/>
      </c>
    </row>
    <row r="148" spans="1:5" ht="18" customHeight="1">
      <c r="A148" s="333">
        <v>2146402</v>
      </c>
      <c r="B148" s="336" t="s">
        <v>768</v>
      </c>
      <c r="C148" s="335"/>
      <c r="D148" s="335"/>
      <c r="E148" s="316" t="str">
        <f t="shared" si="4"/>
        <v/>
      </c>
    </row>
    <row r="149" spans="1:5" ht="18" customHeight="1">
      <c r="A149" s="333">
        <v>2146403</v>
      </c>
      <c r="B149" s="336" t="s">
        <v>769</v>
      </c>
      <c r="C149" s="335"/>
      <c r="D149" s="335"/>
      <c r="E149" s="316" t="str">
        <f t="shared" si="4"/>
        <v/>
      </c>
    </row>
    <row r="150" spans="1:5" ht="18" customHeight="1">
      <c r="A150" s="333">
        <v>2146404</v>
      </c>
      <c r="B150" s="336" t="s">
        <v>770</v>
      </c>
      <c r="C150" s="335"/>
      <c r="D150" s="335"/>
      <c r="E150" s="316" t="str">
        <f t="shared" si="4"/>
        <v/>
      </c>
    </row>
    <row r="151" spans="1:5" ht="18" customHeight="1">
      <c r="A151" s="333">
        <v>2146405</v>
      </c>
      <c r="B151" s="336" t="s">
        <v>771</v>
      </c>
      <c r="C151" s="335"/>
      <c r="D151" s="335"/>
      <c r="E151" s="316" t="str">
        <f t="shared" si="4"/>
        <v/>
      </c>
    </row>
    <row r="152" spans="1:5" ht="18" customHeight="1">
      <c r="A152" s="333">
        <v>2146406</v>
      </c>
      <c r="B152" s="336" t="s">
        <v>772</v>
      </c>
      <c r="C152" s="335"/>
      <c r="D152" s="335"/>
      <c r="E152" s="316" t="str">
        <f t="shared" si="4"/>
        <v/>
      </c>
    </row>
    <row r="153" spans="1:5" ht="18" customHeight="1">
      <c r="A153" s="333">
        <v>2146407</v>
      </c>
      <c r="B153" s="336" t="s">
        <v>773</v>
      </c>
      <c r="C153" s="335"/>
      <c r="D153" s="335"/>
      <c r="E153" s="316" t="str">
        <f t="shared" si="4"/>
        <v/>
      </c>
    </row>
    <row r="154" spans="1:5" ht="18" customHeight="1">
      <c r="A154" s="333">
        <v>2146499</v>
      </c>
      <c r="B154" s="336" t="s">
        <v>774</v>
      </c>
      <c r="C154" s="335"/>
      <c r="D154" s="335"/>
      <c r="E154" s="316" t="str">
        <f t="shared" si="4"/>
        <v/>
      </c>
    </row>
    <row r="155" spans="1:5" ht="18" customHeight="1">
      <c r="A155" s="333">
        <v>21468</v>
      </c>
      <c r="B155" s="336" t="s">
        <v>775</v>
      </c>
      <c r="C155" s="335">
        <f>SUM(C156:C161)</f>
        <v>0</v>
      </c>
      <c r="D155" s="335">
        <f>SUM(D156:D161)</f>
        <v>0</v>
      </c>
      <c r="E155" s="316" t="str">
        <f t="shared" si="4"/>
        <v/>
      </c>
    </row>
    <row r="156" spans="1:5" ht="18" customHeight="1">
      <c r="A156" s="333">
        <v>2146801</v>
      </c>
      <c r="B156" s="334" t="s">
        <v>776</v>
      </c>
      <c r="C156" s="335"/>
      <c r="D156" s="335"/>
      <c r="E156" s="316" t="str">
        <f t="shared" si="4"/>
        <v/>
      </c>
    </row>
    <row r="157" spans="1:5" ht="18" customHeight="1">
      <c r="A157" s="333">
        <v>2146802</v>
      </c>
      <c r="B157" s="334" t="s">
        <v>777</v>
      </c>
      <c r="C157" s="335"/>
      <c r="D157" s="335"/>
      <c r="E157" s="316" t="str">
        <f t="shared" si="4"/>
        <v/>
      </c>
    </row>
    <row r="158" spans="1:5" ht="18" customHeight="1">
      <c r="A158" s="333">
        <v>2146803</v>
      </c>
      <c r="B158" s="336" t="s">
        <v>778</v>
      </c>
      <c r="C158" s="335"/>
      <c r="D158" s="335"/>
      <c r="E158" s="316" t="str">
        <f t="shared" si="4"/>
        <v/>
      </c>
    </row>
    <row r="159" spans="1:5" ht="18" customHeight="1">
      <c r="A159" s="333">
        <v>2146804</v>
      </c>
      <c r="B159" s="336" t="s">
        <v>779</v>
      </c>
      <c r="C159" s="335"/>
      <c r="D159" s="335"/>
      <c r="E159" s="316" t="str">
        <f t="shared" si="4"/>
        <v/>
      </c>
    </row>
    <row r="160" spans="1:5" ht="18" customHeight="1">
      <c r="A160" s="333">
        <v>2146805</v>
      </c>
      <c r="B160" s="336" t="s">
        <v>780</v>
      </c>
      <c r="C160" s="335"/>
      <c r="D160" s="335"/>
      <c r="E160" s="316" t="str">
        <f t="shared" si="4"/>
        <v/>
      </c>
    </row>
    <row r="161" spans="1:5" ht="18" customHeight="1">
      <c r="A161" s="333">
        <v>2146899</v>
      </c>
      <c r="B161" s="336" t="s">
        <v>781</v>
      </c>
      <c r="C161" s="335"/>
      <c r="D161" s="335"/>
      <c r="E161" s="316" t="str">
        <f t="shared" si="4"/>
        <v/>
      </c>
    </row>
    <row r="162" spans="1:5" ht="18" customHeight="1">
      <c r="A162" s="333">
        <v>21469</v>
      </c>
      <c r="B162" s="336" t="s">
        <v>782</v>
      </c>
      <c r="C162" s="335">
        <f>SUM(C163:C170)</f>
        <v>0</v>
      </c>
      <c r="D162" s="335">
        <f>SUM(D163:D170)</f>
        <v>0</v>
      </c>
      <c r="E162" s="316" t="str">
        <f t="shared" ref="E162:E193" si="5">IFERROR((D162/C162-1),"")</f>
        <v/>
      </c>
    </row>
    <row r="163" spans="1:5" ht="18" customHeight="1">
      <c r="A163" s="333">
        <v>2146901</v>
      </c>
      <c r="B163" s="336" t="s">
        <v>783</v>
      </c>
      <c r="C163" s="335"/>
      <c r="D163" s="335"/>
      <c r="E163" s="316" t="str">
        <f t="shared" si="5"/>
        <v/>
      </c>
    </row>
    <row r="164" spans="1:5" ht="18" customHeight="1">
      <c r="A164" s="333">
        <v>2146902</v>
      </c>
      <c r="B164" s="334" t="s">
        <v>784</v>
      </c>
      <c r="C164" s="335"/>
      <c r="D164" s="335"/>
      <c r="E164" s="316" t="str">
        <f t="shared" si="5"/>
        <v/>
      </c>
    </row>
    <row r="165" spans="1:5" ht="18" customHeight="1">
      <c r="A165" s="333">
        <v>2146903</v>
      </c>
      <c r="B165" s="336" t="s">
        <v>785</v>
      </c>
      <c r="C165" s="335"/>
      <c r="D165" s="335"/>
      <c r="E165" s="316" t="str">
        <f t="shared" si="5"/>
        <v/>
      </c>
    </row>
    <row r="166" spans="1:5" ht="18" customHeight="1">
      <c r="A166" s="333">
        <v>2146904</v>
      </c>
      <c r="B166" s="336" t="s">
        <v>786</v>
      </c>
      <c r="C166" s="335"/>
      <c r="D166" s="335"/>
      <c r="E166" s="316" t="str">
        <f t="shared" si="5"/>
        <v/>
      </c>
    </row>
    <row r="167" spans="1:5" ht="18" customHeight="1">
      <c r="A167" s="333">
        <v>2146906</v>
      </c>
      <c r="B167" s="336" t="s">
        <v>787</v>
      </c>
      <c r="C167" s="335"/>
      <c r="D167" s="335"/>
      <c r="E167" s="316" t="str">
        <f t="shared" si="5"/>
        <v/>
      </c>
    </row>
    <row r="168" spans="1:5" ht="18" customHeight="1">
      <c r="A168" s="333">
        <v>2146907</v>
      </c>
      <c r="B168" s="336" t="s">
        <v>788</v>
      </c>
      <c r="C168" s="335"/>
      <c r="D168" s="335"/>
      <c r="E168" s="316" t="str">
        <f t="shared" si="5"/>
        <v/>
      </c>
    </row>
    <row r="169" spans="1:5" ht="18" customHeight="1">
      <c r="A169" s="333">
        <v>2146908</v>
      </c>
      <c r="B169" s="336" t="s">
        <v>789</v>
      </c>
      <c r="C169" s="335"/>
      <c r="D169" s="335"/>
      <c r="E169" s="316" t="str">
        <f t="shared" si="5"/>
        <v/>
      </c>
    </row>
    <row r="170" spans="1:5" ht="18" customHeight="1">
      <c r="A170" s="333">
        <v>2146999</v>
      </c>
      <c r="B170" s="334" t="s">
        <v>790</v>
      </c>
      <c r="C170" s="335"/>
      <c r="D170" s="335"/>
      <c r="E170" s="316" t="str">
        <f t="shared" si="5"/>
        <v/>
      </c>
    </row>
    <row r="171" spans="1:5" ht="18" customHeight="1">
      <c r="A171" s="333">
        <v>21470</v>
      </c>
      <c r="B171" s="336" t="s">
        <v>791</v>
      </c>
      <c r="C171" s="335">
        <f>SUM(C172:C173)</f>
        <v>0</v>
      </c>
      <c r="D171" s="335">
        <f>SUM(D172:D173)</f>
        <v>0</v>
      </c>
      <c r="E171" s="316" t="str">
        <f t="shared" si="5"/>
        <v/>
      </c>
    </row>
    <row r="172" spans="1:5" ht="18" customHeight="1">
      <c r="A172" s="333">
        <v>2147001</v>
      </c>
      <c r="B172" s="336" t="s">
        <v>753</v>
      </c>
      <c r="C172" s="335"/>
      <c r="D172" s="335"/>
      <c r="E172" s="316" t="str">
        <f t="shared" si="5"/>
        <v/>
      </c>
    </row>
    <row r="173" spans="1:5" ht="18" customHeight="1">
      <c r="A173" s="333">
        <v>2147099</v>
      </c>
      <c r="B173" s="334" t="s">
        <v>792</v>
      </c>
      <c r="C173" s="335"/>
      <c r="D173" s="335"/>
      <c r="E173" s="316" t="str">
        <f t="shared" si="5"/>
        <v/>
      </c>
    </row>
    <row r="174" spans="1:5" ht="18" customHeight="1">
      <c r="A174" s="333">
        <v>21471</v>
      </c>
      <c r="B174" s="334" t="s">
        <v>793</v>
      </c>
      <c r="C174" s="335">
        <f>SUM(C175:C176)</f>
        <v>0</v>
      </c>
      <c r="D174" s="335">
        <f>SUM(D175:D176)</f>
        <v>0</v>
      </c>
      <c r="E174" s="316" t="str">
        <f t="shared" si="5"/>
        <v/>
      </c>
    </row>
    <row r="175" spans="1:5" ht="18" customHeight="1">
      <c r="A175" s="333">
        <v>2147101</v>
      </c>
      <c r="B175" s="336" t="s">
        <v>753</v>
      </c>
      <c r="C175" s="335"/>
      <c r="D175" s="335"/>
      <c r="E175" s="316" t="str">
        <f t="shared" si="5"/>
        <v/>
      </c>
    </row>
    <row r="176" spans="1:5" ht="18" customHeight="1">
      <c r="A176" s="333">
        <v>2147199</v>
      </c>
      <c r="B176" s="336" t="s">
        <v>794</v>
      </c>
      <c r="C176" s="335"/>
      <c r="D176" s="335"/>
      <c r="E176" s="316" t="str">
        <f t="shared" si="5"/>
        <v/>
      </c>
    </row>
    <row r="177" spans="1:5" ht="18" customHeight="1">
      <c r="A177" s="333">
        <v>21472</v>
      </c>
      <c r="B177" s="336" t="s">
        <v>795</v>
      </c>
      <c r="C177" s="335"/>
      <c r="D177" s="335"/>
      <c r="E177" s="316" t="str">
        <f t="shared" si="5"/>
        <v/>
      </c>
    </row>
    <row r="178" spans="1:5" ht="18" customHeight="1">
      <c r="A178" s="333">
        <v>21473</v>
      </c>
      <c r="B178" s="336" t="s">
        <v>796</v>
      </c>
      <c r="C178" s="335">
        <f>SUM(C179:C181)</f>
        <v>0</v>
      </c>
      <c r="D178" s="335">
        <f>SUM(D179:D181)</f>
        <v>0</v>
      </c>
      <c r="E178" s="316" t="str">
        <f t="shared" si="5"/>
        <v/>
      </c>
    </row>
    <row r="179" spans="1:5" ht="18" customHeight="1">
      <c r="A179" s="333">
        <v>2147301</v>
      </c>
      <c r="B179" s="336" t="s">
        <v>762</v>
      </c>
      <c r="C179" s="335"/>
      <c r="D179" s="335"/>
      <c r="E179" s="316" t="str">
        <f t="shared" si="5"/>
        <v/>
      </c>
    </row>
    <row r="180" spans="1:5" ht="18" customHeight="1">
      <c r="A180" s="333">
        <v>2147303</v>
      </c>
      <c r="B180" s="334" t="s">
        <v>797</v>
      </c>
      <c r="C180" s="335"/>
      <c r="D180" s="335"/>
      <c r="E180" s="316" t="str">
        <f t="shared" si="5"/>
        <v/>
      </c>
    </row>
    <row r="181" spans="1:5" ht="18" customHeight="1">
      <c r="A181" s="333">
        <v>2147399</v>
      </c>
      <c r="B181" s="342" t="s">
        <v>798</v>
      </c>
      <c r="C181" s="335"/>
      <c r="D181" s="335"/>
      <c r="E181" s="316" t="str">
        <f t="shared" si="5"/>
        <v/>
      </c>
    </row>
    <row r="182" spans="1:5" ht="18" customHeight="1">
      <c r="A182" s="330">
        <v>215</v>
      </c>
      <c r="B182" s="343" t="s">
        <v>799</v>
      </c>
      <c r="C182" s="332">
        <f>SUM(C183)</f>
        <v>0</v>
      </c>
      <c r="D182" s="332">
        <f>SUM(D183)</f>
        <v>0</v>
      </c>
      <c r="E182" s="316" t="str">
        <f t="shared" si="5"/>
        <v/>
      </c>
    </row>
    <row r="183" spans="1:5" ht="18" customHeight="1">
      <c r="A183" s="333">
        <v>21562</v>
      </c>
      <c r="B183" s="342" t="s">
        <v>800</v>
      </c>
      <c r="C183" s="335">
        <f>SUM(C184:C185)</f>
        <v>0</v>
      </c>
      <c r="D183" s="335">
        <f>SUM(D184:D185)</f>
        <v>0</v>
      </c>
      <c r="E183" s="316" t="str">
        <f t="shared" si="5"/>
        <v/>
      </c>
    </row>
    <row r="184" spans="1:5" ht="18" customHeight="1">
      <c r="A184" s="333">
        <v>2156202</v>
      </c>
      <c r="B184" s="342" t="s">
        <v>801</v>
      </c>
      <c r="C184" s="335"/>
      <c r="D184" s="335"/>
      <c r="E184" s="316" t="str">
        <f t="shared" si="5"/>
        <v/>
      </c>
    </row>
    <row r="185" spans="1:5" ht="18" customHeight="1">
      <c r="A185" s="333">
        <v>2156299</v>
      </c>
      <c r="B185" s="342" t="s">
        <v>802</v>
      </c>
      <c r="C185" s="335"/>
      <c r="D185" s="335"/>
      <c r="E185" s="316" t="str">
        <f t="shared" si="5"/>
        <v/>
      </c>
    </row>
    <row r="186" spans="1:5" ht="18" customHeight="1">
      <c r="A186" s="330">
        <v>229</v>
      </c>
      <c r="B186" s="343" t="s">
        <v>803</v>
      </c>
      <c r="C186" s="332">
        <f>SUM(C187,C191,C200)</f>
        <v>-31415</v>
      </c>
      <c r="D186" s="332">
        <f>SUM(D187,D191,D200)</f>
        <v>1597</v>
      </c>
      <c r="E186" s="316">
        <f t="shared" si="5"/>
        <v>-1.0508355880948592</v>
      </c>
    </row>
    <row r="187" spans="1:5" ht="18" customHeight="1">
      <c r="A187" s="333">
        <v>22904</v>
      </c>
      <c r="B187" s="342" t="s">
        <v>804</v>
      </c>
      <c r="C187" s="335">
        <f>SUM(C188:C190)</f>
        <v>-31650</v>
      </c>
      <c r="D187" s="335">
        <f>SUM(D188:D190)</f>
        <v>1501</v>
      </c>
      <c r="E187" s="316">
        <f t="shared" si="5"/>
        <v>-1.0474249605055292</v>
      </c>
    </row>
    <row r="188" spans="1:5" ht="18" customHeight="1">
      <c r="A188" s="333">
        <v>2290401</v>
      </c>
      <c r="B188" s="342" t="s">
        <v>805</v>
      </c>
      <c r="C188" s="335"/>
      <c r="D188" s="335"/>
      <c r="E188" s="316" t="str">
        <f t="shared" si="5"/>
        <v/>
      </c>
    </row>
    <row r="189" spans="1:5" ht="18" customHeight="1">
      <c r="A189" s="333">
        <v>2290402</v>
      </c>
      <c r="B189" s="342" t="s">
        <v>806</v>
      </c>
      <c r="C189" s="335">
        <v>-33500</v>
      </c>
      <c r="D189" s="335"/>
      <c r="E189" s="316">
        <f t="shared" si="5"/>
        <v>-1</v>
      </c>
    </row>
    <row r="190" spans="1:5" ht="18" customHeight="1">
      <c r="A190" s="333">
        <v>2290403</v>
      </c>
      <c r="B190" s="342" t="s">
        <v>807</v>
      </c>
      <c r="C190" s="335">
        <v>1850</v>
      </c>
      <c r="D190" s="335">
        <v>1501</v>
      </c>
      <c r="E190" s="316">
        <f t="shared" si="5"/>
        <v>-0.18864864864864861</v>
      </c>
    </row>
    <row r="191" spans="1:5" ht="18" customHeight="1">
      <c r="A191" s="333">
        <v>22908</v>
      </c>
      <c r="B191" s="342" t="s">
        <v>808</v>
      </c>
      <c r="C191" s="335">
        <f>SUM(C192:C199)</f>
        <v>0</v>
      </c>
      <c r="D191" s="335">
        <f>SUM(D192:D199)</f>
        <v>0</v>
      </c>
      <c r="E191" s="316" t="str">
        <f t="shared" si="5"/>
        <v/>
      </c>
    </row>
    <row r="192" spans="1:5" ht="18" customHeight="1">
      <c r="A192" s="333">
        <v>2290802</v>
      </c>
      <c r="B192" s="342" t="s">
        <v>809</v>
      </c>
      <c r="C192" s="335"/>
      <c r="D192" s="335"/>
      <c r="E192" s="316" t="str">
        <f t="shared" si="5"/>
        <v/>
      </c>
    </row>
    <row r="193" spans="1:5" ht="18" customHeight="1">
      <c r="A193" s="333">
        <v>2290803</v>
      </c>
      <c r="B193" s="342" t="s">
        <v>810</v>
      </c>
      <c r="C193" s="335"/>
      <c r="D193" s="335"/>
      <c r="E193" s="316" t="str">
        <f t="shared" si="5"/>
        <v/>
      </c>
    </row>
    <row r="194" spans="1:5" ht="18" customHeight="1">
      <c r="A194" s="333">
        <v>2290804</v>
      </c>
      <c r="B194" s="342" t="s">
        <v>811</v>
      </c>
      <c r="C194" s="335"/>
      <c r="D194" s="335"/>
      <c r="E194" s="316" t="str">
        <f t="shared" ref="E194:E225" si="6">IFERROR((D194/C194-1),"")</f>
        <v/>
      </c>
    </row>
    <row r="195" spans="1:5" ht="18" customHeight="1">
      <c r="A195" s="333">
        <v>2290805</v>
      </c>
      <c r="B195" s="342" t="s">
        <v>812</v>
      </c>
      <c r="C195" s="335"/>
      <c r="D195" s="335"/>
      <c r="E195" s="316" t="str">
        <f t="shared" si="6"/>
        <v/>
      </c>
    </row>
    <row r="196" spans="1:5" ht="18" customHeight="1">
      <c r="A196" s="333">
        <v>2290806</v>
      </c>
      <c r="B196" s="342" t="s">
        <v>813</v>
      </c>
      <c r="C196" s="335"/>
      <c r="D196" s="335"/>
      <c r="E196" s="316" t="str">
        <f t="shared" si="6"/>
        <v/>
      </c>
    </row>
    <row r="197" spans="1:5" ht="18" customHeight="1">
      <c r="A197" s="333">
        <v>2290807</v>
      </c>
      <c r="B197" s="342" t="s">
        <v>814</v>
      </c>
      <c r="C197" s="335"/>
      <c r="D197" s="335"/>
      <c r="E197" s="316" t="str">
        <f t="shared" si="6"/>
        <v/>
      </c>
    </row>
    <row r="198" spans="1:5" ht="18" customHeight="1">
      <c r="A198" s="333">
        <v>2290808</v>
      </c>
      <c r="B198" s="342" t="s">
        <v>815</v>
      </c>
      <c r="C198" s="335"/>
      <c r="D198" s="335"/>
      <c r="E198" s="316" t="str">
        <f t="shared" si="6"/>
        <v/>
      </c>
    </row>
    <row r="199" spans="1:5" ht="18" customHeight="1">
      <c r="A199" s="333">
        <v>2290899</v>
      </c>
      <c r="B199" s="342" t="s">
        <v>816</v>
      </c>
      <c r="C199" s="335"/>
      <c r="D199" s="335"/>
      <c r="E199" s="316" t="str">
        <f t="shared" si="6"/>
        <v/>
      </c>
    </row>
    <row r="200" spans="1:5" ht="18" customHeight="1">
      <c r="A200" s="333">
        <v>22960</v>
      </c>
      <c r="B200" s="342" t="s">
        <v>817</v>
      </c>
      <c r="C200" s="335">
        <f>SUM(C201:C211)</f>
        <v>235</v>
      </c>
      <c r="D200" s="335">
        <f>SUM(D201:D211)</f>
        <v>96</v>
      </c>
      <c r="E200" s="316">
        <f t="shared" si="6"/>
        <v>-0.59148936170212774</v>
      </c>
    </row>
    <row r="201" spans="1:5" ht="18" customHeight="1">
      <c r="A201" s="333">
        <v>2296001</v>
      </c>
      <c r="B201" s="342" t="s">
        <v>818</v>
      </c>
      <c r="C201" s="335"/>
      <c r="D201" s="335"/>
      <c r="E201" s="316" t="str">
        <f t="shared" si="6"/>
        <v/>
      </c>
    </row>
    <row r="202" spans="1:5" ht="18" customHeight="1">
      <c r="A202" s="333">
        <v>2296002</v>
      </c>
      <c r="B202" s="342" t="s">
        <v>819</v>
      </c>
      <c r="C202" s="335">
        <v>131</v>
      </c>
      <c r="D202" s="335">
        <v>41</v>
      </c>
      <c r="E202" s="316">
        <f t="shared" si="6"/>
        <v>-0.68702290076335881</v>
      </c>
    </row>
    <row r="203" spans="1:5" ht="18" customHeight="1">
      <c r="A203" s="333">
        <v>2296003</v>
      </c>
      <c r="B203" s="342" t="s">
        <v>820</v>
      </c>
      <c r="C203" s="335">
        <v>11</v>
      </c>
      <c r="D203" s="335">
        <v>10</v>
      </c>
      <c r="E203" s="316">
        <f t="shared" si="6"/>
        <v>-9.0909090909090939E-2</v>
      </c>
    </row>
    <row r="204" spans="1:5" ht="18" customHeight="1">
      <c r="A204" s="333">
        <v>2296004</v>
      </c>
      <c r="B204" s="342" t="s">
        <v>821</v>
      </c>
      <c r="C204" s="335"/>
      <c r="D204" s="335"/>
      <c r="E204" s="316" t="str">
        <f t="shared" si="6"/>
        <v/>
      </c>
    </row>
    <row r="205" spans="1:5" ht="18" customHeight="1">
      <c r="A205" s="333">
        <v>2296005</v>
      </c>
      <c r="B205" s="342" t="s">
        <v>822</v>
      </c>
      <c r="C205" s="335"/>
      <c r="D205" s="335"/>
      <c r="E205" s="316" t="str">
        <f t="shared" si="6"/>
        <v/>
      </c>
    </row>
    <row r="206" spans="1:5" ht="18" customHeight="1">
      <c r="A206" s="333">
        <v>2296006</v>
      </c>
      <c r="B206" s="342" t="s">
        <v>823</v>
      </c>
      <c r="C206" s="335">
        <v>44</v>
      </c>
      <c r="D206" s="335">
        <v>2</v>
      </c>
      <c r="E206" s="316">
        <f t="shared" si="6"/>
        <v>-0.95454545454545459</v>
      </c>
    </row>
    <row r="207" spans="1:5" ht="18" customHeight="1">
      <c r="A207" s="333">
        <v>2296010</v>
      </c>
      <c r="B207" s="342" t="s">
        <v>824</v>
      </c>
      <c r="C207" s="335"/>
      <c r="D207" s="335"/>
      <c r="E207" s="316" t="str">
        <f t="shared" si="6"/>
        <v/>
      </c>
    </row>
    <row r="208" spans="1:5" ht="18" customHeight="1">
      <c r="A208" s="333">
        <v>2296011</v>
      </c>
      <c r="B208" s="342" t="s">
        <v>825</v>
      </c>
      <c r="C208" s="335"/>
      <c r="D208" s="335"/>
      <c r="E208" s="316" t="str">
        <f t="shared" si="6"/>
        <v/>
      </c>
    </row>
    <row r="209" spans="1:5" ht="18" customHeight="1">
      <c r="A209" s="333">
        <v>2296012</v>
      </c>
      <c r="B209" s="342" t="s">
        <v>826</v>
      </c>
      <c r="C209" s="335"/>
      <c r="D209" s="335"/>
      <c r="E209" s="316" t="str">
        <f t="shared" si="6"/>
        <v/>
      </c>
    </row>
    <row r="210" spans="1:5" ht="18" customHeight="1">
      <c r="A210" s="333">
        <v>2296013</v>
      </c>
      <c r="B210" s="342" t="s">
        <v>827</v>
      </c>
      <c r="C210" s="335"/>
      <c r="D210" s="335"/>
      <c r="E210" s="316" t="str">
        <f t="shared" si="6"/>
        <v/>
      </c>
    </row>
    <row r="211" spans="1:5" ht="18" customHeight="1">
      <c r="A211" s="333">
        <v>2296099</v>
      </c>
      <c r="B211" s="342" t="s">
        <v>828</v>
      </c>
      <c r="C211" s="335">
        <v>49</v>
      </c>
      <c r="D211" s="335">
        <v>43</v>
      </c>
      <c r="E211" s="316">
        <f t="shared" si="6"/>
        <v>-0.12244897959183676</v>
      </c>
    </row>
    <row r="212" spans="1:5" ht="18" customHeight="1">
      <c r="A212" s="330">
        <v>232</v>
      </c>
      <c r="B212" s="343" t="s">
        <v>829</v>
      </c>
      <c r="C212" s="332">
        <f>C213</f>
        <v>8883</v>
      </c>
      <c r="D212" s="332">
        <f>D213</f>
        <v>8981</v>
      </c>
      <c r="E212" s="316">
        <f t="shared" si="6"/>
        <v>1.1032308904649346E-2</v>
      </c>
    </row>
    <row r="213" spans="1:5" ht="18" customHeight="1">
      <c r="A213" s="333">
        <v>23204</v>
      </c>
      <c r="B213" s="342" t="s">
        <v>830</v>
      </c>
      <c r="C213" s="335">
        <f>SUM(C214:C230)</f>
        <v>8883</v>
      </c>
      <c r="D213" s="335">
        <f>SUM(D214:D230)</f>
        <v>8981</v>
      </c>
      <c r="E213" s="316">
        <f t="shared" si="6"/>
        <v>1.1032308904649346E-2</v>
      </c>
    </row>
    <row r="214" spans="1:5" ht="18" customHeight="1">
      <c r="A214" s="333">
        <v>2320401</v>
      </c>
      <c r="B214" s="342" t="s">
        <v>831</v>
      </c>
      <c r="C214" s="335"/>
      <c r="D214" s="335"/>
      <c r="E214" s="316" t="str">
        <f t="shared" si="6"/>
        <v/>
      </c>
    </row>
    <row r="215" spans="1:5" ht="18" customHeight="1">
      <c r="A215" s="333">
        <v>2320402</v>
      </c>
      <c r="B215" s="342" t="s">
        <v>832</v>
      </c>
      <c r="C215" s="335"/>
      <c r="D215" s="335"/>
      <c r="E215" s="316" t="str">
        <f t="shared" si="6"/>
        <v/>
      </c>
    </row>
    <row r="216" spans="1:5" ht="18" customHeight="1">
      <c r="A216" s="333">
        <v>2320405</v>
      </c>
      <c r="B216" s="342" t="s">
        <v>833</v>
      </c>
      <c r="C216" s="335"/>
      <c r="D216" s="335"/>
      <c r="E216" s="316" t="str">
        <f t="shared" si="6"/>
        <v/>
      </c>
    </row>
    <row r="217" spans="1:5" ht="18" customHeight="1">
      <c r="A217" s="333">
        <v>2320411</v>
      </c>
      <c r="B217" s="342" t="s">
        <v>834</v>
      </c>
      <c r="C217" s="335">
        <v>3071</v>
      </c>
      <c r="D217" s="335">
        <v>2867</v>
      </c>
      <c r="E217" s="316">
        <f t="shared" si="6"/>
        <v>-6.6427873656789371E-2</v>
      </c>
    </row>
    <row r="218" spans="1:5" ht="18" customHeight="1">
      <c r="A218" s="333">
        <v>2320412</v>
      </c>
      <c r="B218" s="342" t="s">
        <v>835</v>
      </c>
      <c r="C218" s="335"/>
      <c r="D218" s="335"/>
      <c r="E218" s="316" t="str">
        <f t="shared" si="6"/>
        <v/>
      </c>
    </row>
    <row r="219" spans="1:5" ht="18" customHeight="1">
      <c r="A219" s="333">
        <v>2320413</v>
      </c>
      <c r="B219" s="342" t="s">
        <v>836</v>
      </c>
      <c r="C219" s="335"/>
      <c r="D219" s="335"/>
      <c r="E219" s="316" t="str">
        <f t="shared" si="6"/>
        <v/>
      </c>
    </row>
    <row r="220" spans="1:5" ht="18" customHeight="1">
      <c r="A220" s="333">
        <v>2320414</v>
      </c>
      <c r="B220" s="342" t="s">
        <v>837</v>
      </c>
      <c r="C220" s="335"/>
      <c r="D220" s="335"/>
      <c r="E220" s="316" t="str">
        <f t="shared" si="6"/>
        <v/>
      </c>
    </row>
    <row r="221" spans="1:5" ht="18" customHeight="1">
      <c r="A221" s="333">
        <v>2320416</v>
      </c>
      <c r="B221" s="342" t="s">
        <v>838</v>
      </c>
      <c r="C221" s="335"/>
      <c r="D221" s="335"/>
      <c r="E221" s="316" t="str">
        <f t="shared" si="6"/>
        <v/>
      </c>
    </row>
    <row r="222" spans="1:5" ht="18" customHeight="1">
      <c r="A222" s="333">
        <v>2320417</v>
      </c>
      <c r="B222" s="342" t="s">
        <v>839</v>
      </c>
      <c r="C222" s="335"/>
      <c r="D222" s="335"/>
      <c r="E222" s="316" t="str">
        <f t="shared" si="6"/>
        <v/>
      </c>
    </row>
    <row r="223" spans="1:5" ht="18" customHeight="1">
      <c r="A223" s="333">
        <v>2320418</v>
      </c>
      <c r="B223" s="342" t="s">
        <v>840</v>
      </c>
      <c r="C223" s="335"/>
      <c r="D223" s="335"/>
      <c r="E223" s="316" t="str">
        <f t="shared" si="6"/>
        <v/>
      </c>
    </row>
    <row r="224" spans="1:5" ht="18" customHeight="1">
      <c r="A224" s="333">
        <v>2320419</v>
      </c>
      <c r="B224" s="342" t="s">
        <v>841</v>
      </c>
      <c r="C224" s="335"/>
      <c r="D224" s="335"/>
      <c r="E224" s="316" t="str">
        <f t="shared" si="6"/>
        <v/>
      </c>
    </row>
    <row r="225" spans="1:5" ht="18" customHeight="1">
      <c r="A225" s="333">
        <v>2320420</v>
      </c>
      <c r="B225" s="342" t="s">
        <v>842</v>
      </c>
      <c r="C225" s="335"/>
      <c r="D225" s="335"/>
      <c r="E225" s="316" t="str">
        <f t="shared" si="6"/>
        <v/>
      </c>
    </row>
    <row r="226" spans="1:5" ht="18" customHeight="1">
      <c r="A226" s="333">
        <v>2320431</v>
      </c>
      <c r="B226" s="342" t="s">
        <v>843</v>
      </c>
      <c r="C226" s="335">
        <v>870</v>
      </c>
      <c r="D226" s="335">
        <v>606</v>
      </c>
      <c r="E226" s="316">
        <f t="shared" ref="E226:E257" si="7">IFERROR((D226/C226-1),"")</f>
        <v>-0.30344827586206902</v>
      </c>
    </row>
    <row r="227" spans="1:5" ht="18" customHeight="1">
      <c r="A227" s="333">
        <v>2320432</v>
      </c>
      <c r="B227" s="342" t="s">
        <v>844</v>
      </c>
      <c r="C227" s="335"/>
      <c r="D227" s="335"/>
      <c r="E227" s="316" t="str">
        <f t="shared" si="7"/>
        <v/>
      </c>
    </row>
    <row r="228" spans="1:5" ht="18" customHeight="1">
      <c r="A228" s="333">
        <v>2320433</v>
      </c>
      <c r="B228" s="342" t="s">
        <v>845</v>
      </c>
      <c r="C228" s="335">
        <v>1308</v>
      </c>
      <c r="D228" s="335">
        <v>1308</v>
      </c>
      <c r="E228" s="316">
        <f t="shared" si="7"/>
        <v>0</v>
      </c>
    </row>
    <row r="229" spans="1:5" ht="18" customHeight="1">
      <c r="A229" s="333">
        <v>2320498</v>
      </c>
      <c r="B229" s="342" t="s">
        <v>846</v>
      </c>
      <c r="C229" s="335">
        <v>3634</v>
      </c>
      <c r="D229" s="335">
        <v>3156</v>
      </c>
      <c r="E229" s="316">
        <f t="shared" si="7"/>
        <v>-0.13153549807374798</v>
      </c>
    </row>
    <row r="230" spans="1:5" ht="18" customHeight="1">
      <c r="A230" s="333">
        <v>2320499</v>
      </c>
      <c r="B230" s="342" t="s">
        <v>847</v>
      </c>
      <c r="C230" s="335"/>
      <c r="D230" s="335">
        <v>1044</v>
      </c>
      <c r="E230" s="316" t="str">
        <f t="shared" si="7"/>
        <v/>
      </c>
    </row>
    <row r="231" spans="1:5" ht="18" customHeight="1">
      <c r="A231" s="330">
        <v>233</v>
      </c>
      <c r="B231" s="343" t="s">
        <v>848</v>
      </c>
      <c r="C231" s="332">
        <f>C232</f>
        <v>86</v>
      </c>
      <c r="D231" s="332">
        <f>D232</f>
        <v>92</v>
      </c>
      <c r="E231" s="316">
        <f t="shared" si="7"/>
        <v>6.9767441860465018E-2</v>
      </c>
    </row>
    <row r="232" spans="1:5" ht="18" customHeight="1">
      <c r="A232" s="333">
        <v>23304</v>
      </c>
      <c r="B232" s="342" t="s">
        <v>849</v>
      </c>
      <c r="C232" s="335">
        <f>SUM(C233:C249)</f>
        <v>86</v>
      </c>
      <c r="D232" s="335">
        <f>SUM(D233:D249)</f>
        <v>92</v>
      </c>
      <c r="E232" s="316">
        <f t="shared" si="7"/>
        <v>6.9767441860465018E-2</v>
      </c>
    </row>
    <row r="233" spans="1:5" ht="18" customHeight="1">
      <c r="A233" s="333">
        <v>2330401</v>
      </c>
      <c r="B233" s="342" t="s">
        <v>850</v>
      </c>
      <c r="C233" s="335"/>
      <c r="D233" s="335"/>
      <c r="E233" s="316" t="str">
        <f t="shared" si="7"/>
        <v/>
      </c>
    </row>
    <row r="234" spans="1:5" ht="18" customHeight="1">
      <c r="A234" s="333">
        <v>2330402</v>
      </c>
      <c r="B234" s="342" t="s">
        <v>851</v>
      </c>
      <c r="C234" s="335"/>
      <c r="D234" s="335"/>
      <c r="E234" s="316" t="str">
        <f t="shared" si="7"/>
        <v/>
      </c>
    </row>
    <row r="235" spans="1:5" ht="18" customHeight="1">
      <c r="A235" s="333">
        <v>2330405</v>
      </c>
      <c r="B235" s="342" t="s">
        <v>852</v>
      </c>
      <c r="C235" s="335"/>
      <c r="D235" s="335"/>
      <c r="E235" s="316" t="str">
        <f t="shared" si="7"/>
        <v/>
      </c>
    </row>
    <row r="236" spans="1:5" ht="18" customHeight="1">
      <c r="A236" s="333">
        <v>2330411</v>
      </c>
      <c r="B236" s="342" t="s">
        <v>853</v>
      </c>
      <c r="C236" s="335">
        <v>13</v>
      </c>
      <c r="D236" s="335">
        <v>23</v>
      </c>
      <c r="E236" s="316">
        <f t="shared" si="7"/>
        <v>0.76923076923076916</v>
      </c>
    </row>
    <row r="237" spans="1:5" ht="18" customHeight="1">
      <c r="A237" s="333">
        <v>2330412</v>
      </c>
      <c r="B237" s="342" t="s">
        <v>854</v>
      </c>
      <c r="C237" s="335"/>
      <c r="D237" s="335"/>
      <c r="E237" s="316" t="str">
        <f t="shared" si="7"/>
        <v/>
      </c>
    </row>
    <row r="238" spans="1:5" ht="18" customHeight="1">
      <c r="A238" s="333">
        <v>2330413</v>
      </c>
      <c r="B238" s="342" t="s">
        <v>855</v>
      </c>
      <c r="C238" s="335"/>
      <c r="D238" s="335"/>
      <c r="E238" s="316" t="str">
        <f t="shared" si="7"/>
        <v/>
      </c>
    </row>
    <row r="239" spans="1:5" ht="18" customHeight="1">
      <c r="A239" s="333">
        <v>2330414</v>
      </c>
      <c r="B239" s="342" t="s">
        <v>856</v>
      </c>
      <c r="C239" s="335"/>
      <c r="D239" s="335"/>
      <c r="E239" s="316" t="str">
        <f t="shared" si="7"/>
        <v/>
      </c>
    </row>
    <row r="240" spans="1:5" ht="18" customHeight="1">
      <c r="A240" s="333">
        <v>2330416</v>
      </c>
      <c r="B240" s="342" t="s">
        <v>857</v>
      </c>
      <c r="C240" s="335"/>
      <c r="D240" s="335"/>
      <c r="E240" s="316" t="str">
        <f t="shared" si="7"/>
        <v/>
      </c>
    </row>
    <row r="241" spans="1:5" ht="18" customHeight="1">
      <c r="A241" s="333">
        <v>2330417</v>
      </c>
      <c r="B241" s="342" t="s">
        <v>858</v>
      </c>
      <c r="C241" s="335"/>
      <c r="D241" s="335"/>
      <c r="E241" s="316" t="str">
        <f t="shared" si="7"/>
        <v/>
      </c>
    </row>
    <row r="242" spans="1:5" ht="18" customHeight="1">
      <c r="A242" s="333">
        <v>2330418</v>
      </c>
      <c r="B242" s="342" t="s">
        <v>859</v>
      </c>
      <c r="C242" s="335"/>
      <c r="D242" s="335"/>
      <c r="E242" s="316" t="str">
        <f t="shared" si="7"/>
        <v/>
      </c>
    </row>
    <row r="243" spans="1:5" ht="18" customHeight="1">
      <c r="A243" s="333">
        <v>2330419</v>
      </c>
      <c r="B243" s="342" t="s">
        <v>860</v>
      </c>
      <c r="C243" s="335"/>
      <c r="D243" s="335"/>
      <c r="E243" s="316" t="str">
        <f t="shared" si="7"/>
        <v/>
      </c>
    </row>
    <row r="244" spans="1:5" ht="18" customHeight="1">
      <c r="A244" s="333">
        <v>2330420</v>
      </c>
      <c r="B244" s="342" t="s">
        <v>861</v>
      </c>
      <c r="C244" s="335"/>
      <c r="D244" s="335"/>
      <c r="E244" s="316" t="str">
        <f t="shared" si="7"/>
        <v/>
      </c>
    </row>
    <row r="245" spans="1:5" ht="18" customHeight="1">
      <c r="A245" s="333">
        <v>2330431</v>
      </c>
      <c r="B245" s="342" t="s">
        <v>862</v>
      </c>
      <c r="C245" s="335">
        <v>25</v>
      </c>
      <c r="D245" s="335"/>
      <c r="E245" s="316">
        <f t="shared" si="7"/>
        <v>-1</v>
      </c>
    </row>
    <row r="246" spans="1:5" ht="18" customHeight="1">
      <c r="A246" s="333">
        <v>2330432</v>
      </c>
      <c r="B246" s="342" t="s">
        <v>863</v>
      </c>
      <c r="C246" s="335"/>
      <c r="D246" s="335"/>
      <c r="E246" s="316" t="str">
        <f t="shared" si="7"/>
        <v/>
      </c>
    </row>
    <row r="247" spans="1:5" ht="18" customHeight="1">
      <c r="A247" s="333">
        <v>2330433</v>
      </c>
      <c r="B247" s="342" t="s">
        <v>864</v>
      </c>
      <c r="C247" s="335"/>
      <c r="D247" s="335"/>
      <c r="E247" s="316" t="str">
        <f t="shared" si="7"/>
        <v/>
      </c>
    </row>
    <row r="248" spans="1:5" ht="18" customHeight="1">
      <c r="A248" s="333">
        <v>2330498</v>
      </c>
      <c r="B248" s="342" t="s">
        <v>865</v>
      </c>
      <c r="C248" s="335"/>
      <c r="D248" s="335"/>
      <c r="E248" s="316" t="str">
        <f t="shared" si="7"/>
        <v/>
      </c>
    </row>
    <row r="249" spans="1:5" ht="18" customHeight="1">
      <c r="A249" s="333">
        <v>2330499</v>
      </c>
      <c r="B249" s="342" t="s">
        <v>866</v>
      </c>
      <c r="C249" s="335">
        <v>48</v>
      </c>
      <c r="D249" s="335">
        <v>69</v>
      </c>
      <c r="E249" s="316">
        <f t="shared" si="7"/>
        <v>0.4375</v>
      </c>
    </row>
    <row r="250" spans="1:5" ht="18" customHeight="1">
      <c r="A250" s="330">
        <v>234</v>
      </c>
      <c r="B250" s="343" t="s">
        <v>867</v>
      </c>
      <c r="C250" s="332">
        <f>SUM(C251,C264)</f>
        <v>0</v>
      </c>
      <c r="D250" s="332">
        <f>SUM(D251,D264)</f>
        <v>0</v>
      </c>
      <c r="E250" s="316" t="str">
        <f t="shared" si="7"/>
        <v/>
      </c>
    </row>
    <row r="251" spans="1:5" ht="18" customHeight="1">
      <c r="A251" s="333">
        <v>23401</v>
      </c>
      <c r="B251" s="342" t="s">
        <v>868</v>
      </c>
      <c r="C251" s="335">
        <f>SUM(C252:C263)</f>
        <v>0</v>
      </c>
      <c r="D251" s="335">
        <f>SUM(D252:D263)</f>
        <v>0</v>
      </c>
      <c r="E251" s="316" t="str">
        <f t="shared" si="7"/>
        <v/>
      </c>
    </row>
    <row r="252" spans="1:5" ht="18" customHeight="1">
      <c r="A252" s="333">
        <v>2340101</v>
      </c>
      <c r="B252" s="342" t="s">
        <v>869</v>
      </c>
      <c r="C252" s="335"/>
      <c r="D252" s="335"/>
      <c r="E252" s="316" t="str">
        <f t="shared" si="7"/>
        <v/>
      </c>
    </row>
    <row r="253" spans="1:5" ht="18" customHeight="1">
      <c r="A253" s="333">
        <v>2340102</v>
      </c>
      <c r="B253" s="342" t="s">
        <v>870</v>
      </c>
      <c r="C253" s="335"/>
      <c r="D253" s="335"/>
      <c r="E253" s="316" t="str">
        <f t="shared" si="7"/>
        <v/>
      </c>
    </row>
    <row r="254" spans="1:5" ht="18" customHeight="1">
      <c r="A254" s="333">
        <v>2340103</v>
      </c>
      <c r="B254" s="342" t="s">
        <v>871</v>
      </c>
      <c r="C254" s="335"/>
      <c r="D254" s="335"/>
      <c r="E254" s="316" t="str">
        <f t="shared" si="7"/>
        <v/>
      </c>
    </row>
    <row r="255" spans="1:5" ht="18" customHeight="1">
      <c r="A255" s="333">
        <v>2340104</v>
      </c>
      <c r="B255" s="342" t="s">
        <v>872</v>
      </c>
      <c r="C255" s="335"/>
      <c r="D255" s="335"/>
      <c r="E255" s="316" t="str">
        <f t="shared" si="7"/>
        <v/>
      </c>
    </row>
    <row r="256" spans="1:5" ht="18" customHeight="1">
      <c r="A256" s="333">
        <v>2340105</v>
      </c>
      <c r="B256" s="342" t="s">
        <v>873</v>
      </c>
      <c r="C256" s="335"/>
      <c r="D256" s="335"/>
      <c r="E256" s="316" t="str">
        <f t="shared" si="7"/>
        <v/>
      </c>
    </row>
    <row r="257" spans="1:5" ht="18" customHeight="1">
      <c r="A257" s="333">
        <v>2340106</v>
      </c>
      <c r="B257" s="342" t="s">
        <v>874</v>
      </c>
      <c r="C257" s="335"/>
      <c r="D257" s="335"/>
      <c r="E257" s="316" t="str">
        <f t="shared" si="7"/>
        <v/>
      </c>
    </row>
    <row r="258" spans="1:5" ht="18" customHeight="1">
      <c r="A258" s="333">
        <v>2340107</v>
      </c>
      <c r="B258" s="342" t="s">
        <v>875</v>
      </c>
      <c r="C258" s="335"/>
      <c r="D258" s="335"/>
      <c r="E258" s="316" t="str">
        <f t="shared" ref="E258:E272" si="8">IFERROR((D258/C258-1),"")</f>
        <v/>
      </c>
    </row>
    <row r="259" spans="1:5" ht="18" customHeight="1">
      <c r="A259" s="333">
        <v>2340108</v>
      </c>
      <c r="B259" s="342" t="s">
        <v>876</v>
      </c>
      <c r="C259" s="335"/>
      <c r="D259" s="335"/>
      <c r="E259" s="316" t="str">
        <f t="shared" si="8"/>
        <v/>
      </c>
    </row>
    <row r="260" spans="1:5" ht="18" customHeight="1">
      <c r="A260" s="333">
        <v>2340109</v>
      </c>
      <c r="B260" s="342" t="s">
        <v>877</v>
      </c>
      <c r="C260" s="335"/>
      <c r="D260" s="335"/>
      <c r="E260" s="316" t="str">
        <f t="shared" si="8"/>
        <v/>
      </c>
    </row>
    <row r="261" spans="1:5" ht="18" customHeight="1">
      <c r="A261" s="333">
        <v>2340110</v>
      </c>
      <c r="B261" s="342" t="s">
        <v>878</v>
      </c>
      <c r="C261" s="335"/>
      <c r="D261" s="335"/>
      <c r="E261" s="316" t="str">
        <f t="shared" si="8"/>
        <v/>
      </c>
    </row>
    <row r="262" spans="1:5" ht="18" customHeight="1">
      <c r="A262" s="333">
        <v>2340111</v>
      </c>
      <c r="B262" s="342" t="s">
        <v>879</v>
      </c>
      <c r="C262" s="335"/>
      <c r="D262" s="335"/>
      <c r="E262" s="316" t="str">
        <f t="shared" si="8"/>
        <v/>
      </c>
    </row>
    <row r="263" spans="1:5" ht="18" customHeight="1">
      <c r="A263" s="333">
        <v>2340199</v>
      </c>
      <c r="B263" s="342" t="s">
        <v>880</v>
      </c>
      <c r="C263" s="335"/>
      <c r="D263" s="335"/>
      <c r="E263" s="316" t="str">
        <f t="shared" si="8"/>
        <v/>
      </c>
    </row>
    <row r="264" spans="1:5" ht="18" customHeight="1">
      <c r="A264" s="333">
        <v>23402</v>
      </c>
      <c r="B264" s="342" t="s">
        <v>881</v>
      </c>
      <c r="C264" s="335">
        <f>SUM(C265:C270)</f>
        <v>0</v>
      </c>
      <c r="D264" s="335">
        <f>SUM(D265:D270)</f>
        <v>0</v>
      </c>
      <c r="E264" s="316" t="str">
        <f t="shared" si="8"/>
        <v/>
      </c>
    </row>
    <row r="265" spans="1:5" ht="18" customHeight="1">
      <c r="A265" s="333">
        <v>2340201</v>
      </c>
      <c r="B265" s="342" t="s">
        <v>882</v>
      </c>
      <c r="C265" s="335"/>
      <c r="D265" s="335"/>
      <c r="E265" s="316" t="str">
        <f t="shared" si="8"/>
        <v/>
      </c>
    </row>
    <row r="266" spans="1:5" ht="18" customHeight="1">
      <c r="A266" s="333">
        <v>2340202</v>
      </c>
      <c r="B266" s="342" t="s">
        <v>883</v>
      </c>
      <c r="C266" s="335"/>
      <c r="D266" s="335"/>
      <c r="E266" s="316" t="str">
        <f t="shared" si="8"/>
        <v/>
      </c>
    </row>
    <row r="267" spans="1:5" ht="18" customHeight="1">
      <c r="A267" s="333">
        <v>2340203</v>
      </c>
      <c r="B267" s="342" t="s">
        <v>884</v>
      </c>
      <c r="C267" s="335"/>
      <c r="D267" s="335"/>
      <c r="E267" s="316" t="str">
        <f t="shared" si="8"/>
        <v/>
      </c>
    </row>
    <row r="268" spans="1:5" ht="18" customHeight="1">
      <c r="A268" s="333">
        <v>2340204</v>
      </c>
      <c r="B268" s="342" t="s">
        <v>885</v>
      </c>
      <c r="C268" s="335"/>
      <c r="D268" s="335"/>
      <c r="E268" s="316" t="str">
        <f t="shared" si="8"/>
        <v/>
      </c>
    </row>
    <row r="269" spans="1:5" ht="18" customHeight="1">
      <c r="A269" s="333">
        <v>2340205</v>
      </c>
      <c r="B269" s="342" t="s">
        <v>886</v>
      </c>
      <c r="C269" s="335"/>
      <c r="D269" s="335"/>
      <c r="E269" s="316" t="str">
        <f t="shared" si="8"/>
        <v/>
      </c>
    </row>
    <row r="270" spans="1:5" ht="18" customHeight="1">
      <c r="A270" s="333">
        <v>2340299</v>
      </c>
      <c r="B270" s="342" t="s">
        <v>887</v>
      </c>
      <c r="C270" s="335"/>
      <c r="D270" s="335"/>
      <c r="E270" s="316" t="str">
        <f t="shared" si="8"/>
        <v/>
      </c>
    </row>
    <row r="271" spans="1:5" ht="18" customHeight="1">
      <c r="A271" s="344"/>
      <c r="B271" s="334"/>
      <c r="C271" s="345"/>
      <c r="D271" s="345"/>
      <c r="E271" s="316" t="str">
        <f t="shared" si="8"/>
        <v/>
      </c>
    </row>
    <row r="272" spans="1:5" ht="18" customHeight="1">
      <c r="A272" s="344"/>
      <c r="B272" s="346" t="s">
        <v>888</v>
      </c>
      <c r="C272" s="332">
        <f>SUM(C4,C20,C32,C45,C102,C130,C182,C186,C212,C231,C250)</f>
        <v>-12571</v>
      </c>
      <c r="D272" s="332">
        <f>SUM(D4,D20,D32,D45,D102,D130,D182,D186,D212,D231,D250)</f>
        <v>36512</v>
      </c>
      <c r="E272" s="316">
        <f t="shared" si="8"/>
        <v>-3.9044626521358681</v>
      </c>
    </row>
  </sheetData>
  <mergeCells count="1">
    <mergeCell ref="A1:E1"/>
  </mergeCells>
  <phoneticPr fontId="41" type="noConversion"/>
  <printOptions horizontalCentered="1"/>
  <pageMargins left="0.47244094488188998" right="0.39370078740157499" top="0.78740157480314998" bottom="0.78740157480314998" header="0" footer="0"/>
  <pageSetup paperSize="9" scale="97" orientation="portrait" verticalDpi="12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3"/>
  <sheetViews>
    <sheetView showZeros="0" topLeftCell="A7" workbookViewId="0">
      <selection activeCell="U32" sqref="U32"/>
    </sheetView>
  </sheetViews>
  <sheetFormatPr defaultColWidth="8.8984375" defaultRowHeight="20.25" customHeight="1"/>
  <cols>
    <col min="1" max="1" width="32.59765625" style="309" customWidth="1"/>
    <col min="2" max="3" width="6.19921875" style="309" customWidth="1"/>
    <col min="4" max="4" width="8.3984375" style="309" customWidth="1"/>
    <col min="5" max="5" width="29.59765625" style="309" customWidth="1"/>
    <col min="6" max="7" width="6.19921875" style="309" customWidth="1"/>
    <col min="8" max="8" width="9.59765625" style="309" customWidth="1"/>
    <col min="9" max="16384" width="8.8984375" style="309"/>
  </cols>
  <sheetData>
    <row r="1" spans="1:8" ht="41.25" customHeight="1">
      <c r="A1" s="440" t="s">
        <v>889</v>
      </c>
      <c r="B1" s="440"/>
      <c r="C1" s="440"/>
      <c r="D1" s="440"/>
      <c r="E1" s="440"/>
      <c r="F1" s="440"/>
      <c r="G1" s="440"/>
      <c r="H1" s="440"/>
    </row>
    <row r="2" spans="1:8" ht="15" customHeight="1">
      <c r="A2" s="310" t="s">
        <v>890</v>
      </c>
      <c r="B2" s="311"/>
      <c r="C2" s="311"/>
      <c r="D2" s="312"/>
      <c r="E2" s="441" t="s">
        <v>891</v>
      </c>
      <c r="F2" s="441"/>
      <c r="G2" s="441"/>
      <c r="H2" s="441"/>
    </row>
    <row r="3" spans="1:8" ht="19.95" customHeight="1">
      <c r="A3" s="442" t="s">
        <v>892</v>
      </c>
      <c r="B3" s="442"/>
      <c r="C3" s="442"/>
      <c r="D3" s="442"/>
      <c r="E3" s="442" t="s">
        <v>893</v>
      </c>
      <c r="F3" s="442"/>
      <c r="G3" s="442"/>
      <c r="H3" s="442"/>
    </row>
    <row r="4" spans="1:8" s="308" customFormat="1" ht="30" customHeight="1">
      <c r="A4" s="313" t="s">
        <v>894</v>
      </c>
      <c r="B4" s="313" t="s">
        <v>593</v>
      </c>
      <c r="C4" s="313" t="s">
        <v>594</v>
      </c>
      <c r="D4" s="313" t="s">
        <v>595</v>
      </c>
      <c r="E4" s="313" t="s">
        <v>894</v>
      </c>
      <c r="F4" s="313" t="s">
        <v>593</v>
      </c>
      <c r="G4" s="313" t="s">
        <v>594</v>
      </c>
      <c r="H4" s="313" t="s">
        <v>595</v>
      </c>
    </row>
    <row r="5" spans="1:8" ht="19.95" customHeight="1">
      <c r="A5" s="314" t="s">
        <v>895</v>
      </c>
      <c r="B5" s="315">
        <f>SUM(B6,B21,B26:B28)</f>
        <v>0</v>
      </c>
      <c r="C5" s="315">
        <f>SUM(C6,C21,C26:C28)</f>
        <v>8593</v>
      </c>
      <c r="D5" s="316" t="str">
        <f t="shared" ref="D5:D33" si="0">IFERROR((C5/B5-1),"")</f>
        <v/>
      </c>
      <c r="E5" s="314" t="s">
        <v>896</v>
      </c>
      <c r="F5" s="315">
        <f>SUM(F6)</f>
        <v>0</v>
      </c>
      <c r="G5" s="315">
        <f>SUM(G6)</f>
        <v>0</v>
      </c>
      <c r="H5" s="316" t="str">
        <f t="shared" ref="H5:H33" si="1">IFERROR((G5/F5-1),"")</f>
        <v/>
      </c>
    </row>
    <row r="6" spans="1:8" ht="19.95" customHeight="1">
      <c r="A6" s="317" t="s">
        <v>897</v>
      </c>
      <c r="B6" s="315">
        <f>SUM(B7:B20)</f>
        <v>0</v>
      </c>
      <c r="C6" s="315">
        <v>291</v>
      </c>
      <c r="D6" s="316" t="str">
        <f t="shared" si="0"/>
        <v/>
      </c>
      <c r="E6" s="317" t="s">
        <v>898</v>
      </c>
      <c r="F6" s="315">
        <f>SUM(F7)</f>
        <v>0</v>
      </c>
      <c r="G6" s="315">
        <f>SUM(G7)</f>
        <v>0</v>
      </c>
      <c r="H6" s="316" t="str">
        <f t="shared" si="1"/>
        <v/>
      </c>
    </row>
    <row r="7" spans="1:8" ht="19.95" customHeight="1">
      <c r="A7" s="318" t="s">
        <v>899</v>
      </c>
      <c r="B7" s="315"/>
      <c r="C7" s="315"/>
      <c r="D7" s="316" t="str">
        <f t="shared" si="0"/>
        <v/>
      </c>
      <c r="E7" s="317" t="s">
        <v>900</v>
      </c>
      <c r="F7" s="315"/>
      <c r="G7" s="315"/>
      <c r="H7" s="316" t="str">
        <f t="shared" si="1"/>
        <v/>
      </c>
    </row>
    <row r="8" spans="1:8" ht="19.95" customHeight="1">
      <c r="A8" s="319" t="s">
        <v>901</v>
      </c>
      <c r="B8" s="315"/>
      <c r="C8" s="315"/>
      <c r="D8" s="316" t="str">
        <f t="shared" si="0"/>
        <v/>
      </c>
      <c r="E8" s="314" t="s">
        <v>902</v>
      </c>
      <c r="F8" s="315">
        <f>F9+F16+F21+F23+F26</f>
        <v>0</v>
      </c>
      <c r="G8" s="315">
        <f>SUM(G10:G15)</f>
        <v>7</v>
      </c>
      <c r="H8" s="316" t="str">
        <f t="shared" si="1"/>
        <v/>
      </c>
    </row>
    <row r="9" spans="1:8" ht="19.95" customHeight="1">
      <c r="A9" s="317" t="s">
        <v>903</v>
      </c>
      <c r="B9" s="315"/>
      <c r="C9" s="315"/>
      <c r="D9" s="316" t="str">
        <f t="shared" si="0"/>
        <v/>
      </c>
      <c r="E9" s="317" t="s">
        <v>904</v>
      </c>
      <c r="F9" s="315">
        <f>SUM(F10:F15)</f>
        <v>0</v>
      </c>
      <c r="G9" s="315"/>
      <c r="H9" s="316" t="str">
        <f t="shared" si="1"/>
        <v/>
      </c>
    </row>
    <row r="10" spans="1:8" ht="19.95" customHeight="1">
      <c r="A10" s="317" t="s">
        <v>905</v>
      </c>
      <c r="B10" s="315"/>
      <c r="C10" s="315"/>
      <c r="D10" s="316" t="str">
        <f t="shared" si="0"/>
        <v/>
      </c>
      <c r="E10" s="317" t="s">
        <v>906</v>
      </c>
      <c r="F10" s="315"/>
      <c r="G10" s="315"/>
      <c r="H10" s="316" t="str">
        <f t="shared" si="1"/>
        <v/>
      </c>
    </row>
    <row r="11" spans="1:8" ht="19.95" customHeight="1">
      <c r="A11" s="317" t="s">
        <v>907</v>
      </c>
      <c r="B11" s="315"/>
      <c r="C11" s="315"/>
      <c r="D11" s="316" t="str">
        <f t="shared" si="0"/>
        <v/>
      </c>
      <c r="E11" s="317" t="s">
        <v>908</v>
      </c>
      <c r="F11" s="315"/>
      <c r="G11" s="315"/>
      <c r="H11" s="316" t="str">
        <f t="shared" si="1"/>
        <v/>
      </c>
    </row>
    <row r="12" spans="1:8" ht="19.95" customHeight="1">
      <c r="A12" s="317" t="s">
        <v>909</v>
      </c>
      <c r="B12" s="315"/>
      <c r="C12" s="315"/>
      <c r="D12" s="316" t="str">
        <f t="shared" si="0"/>
        <v/>
      </c>
      <c r="E12" s="317" t="s">
        <v>910</v>
      </c>
      <c r="F12" s="315"/>
      <c r="G12" s="315"/>
      <c r="H12" s="316" t="str">
        <f t="shared" si="1"/>
        <v/>
      </c>
    </row>
    <row r="13" spans="1:8" ht="19.95" customHeight="1">
      <c r="A13" s="319" t="s">
        <v>911</v>
      </c>
      <c r="B13" s="315"/>
      <c r="C13" s="315"/>
      <c r="D13" s="316" t="str">
        <f t="shared" si="0"/>
        <v/>
      </c>
      <c r="E13" s="317" t="s">
        <v>912</v>
      </c>
      <c r="F13" s="315"/>
      <c r="G13" s="315">
        <v>7</v>
      </c>
      <c r="H13" s="316" t="str">
        <f t="shared" si="1"/>
        <v/>
      </c>
    </row>
    <row r="14" spans="1:8" ht="19.95" customHeight="1">
      <c r="A14" s="317" t="s">
        <v>913</v>
      </c>
      <c r="B14" s="315"/>
      <c r="C14" s="315"/>
      <c r="D14" s="316" t="str">
        <f t="shared" si="0"/>
        <v/>
      </c>
      <c r="E14" s="317" t="s">
        <v>914</v>
      </c>
      <c r="F14" s="315"/>
      <c r="G14" s="315"/>
      <c r="H14" s="316" t="str">
        <f t="shared" si="1"/>
        <v/>
      </c>
    </row>
    <row r="15" spans="1:8" ht="19.95" customHeight="1">
      <c r="A15" s="317" t="s">
        <v>915</v>
      </c>
      <c r="B15" s="315"/>
      <c r="C15" s="315"/>
      <c r="D15" s="316" t="str">
        <f t="shared" si="0"/>
        <v/>
      </c>
      <c r="E15" s="317" t="s">
        <v>916</v>
      </c>
      <c r="F15" s="315"/>
      <c r="G15" s="315"/>
      <c r="H15" s="316" t="str">
        <f t="shared" si="1"/>
        <v/>
      </c>
    </row>
    <row r="16" spans="1:8" ht="19.95" customHeight="1">
      <c r="A16" s="317" t="s">
        <v>917</v>
      </c>
      <c r="B16" s="315"/>
      <c r="C16" s="315"/>
      <c r="D16" s="316" t="str">
        <f t="shared" si="0"/>
        <v/>
      </c>
      <c r="E16" s="317" t="s">
        <v>918</v>
      </c>
      <c r="F16" s="315">
        <f>SUM(F17:F20)</f>
        <v>0</v>
      </c>
      <c r="G16" s="315">
        <f>SUM(G17:G20)</f>
        <v>0</v>
      </c>
      <c r="H16" s="316" t="str">
        <f t="shared" si="1"/>
        <v/>
      </c>
    </row>
    <row r="17" spans="1:10" ht="19.95" customHeight="1">
      <c r="A17" s="317" t="s">
        <v>919</v>
      </c>
      <c r="B17" s="315"/>
      <c r="C17" s="315"/>
      <c r="D17" s="316" t="str">
        <f t="shared" si="0"/>
        <v/>
      </c>
      <c r="E17" s="317" t="s">
        <v>920</v>
      </c>
      <c r="F17" s="315"/>
      <c r="G17" s="315"/>
      <c r="H17" s="316" t="str">
        <f t="shared" si="1"/>
        <v/>
      </c>
    </row>
    <row r="18" spans="1:10" ht="19.95" customHeight="1">
      <c r="A18" s="317" t="s">
        <v>921</v>
      </c>
      <c r="B18" s="315"/>
      <c r="C18" s="315"/>
      <c r="D18" s="316" t="str">
        <f t="shared" si="0"/>
        <v/>
      </c>
      <c r="E18" s="317" t="s">
        <v>922</v>
      </c>
      <c r="F18" s="315"/>
      <c r="G18" s="315"/>
      <c r="H18" s="316" t="str">
        <f t="shared" si="1"/>
        <v/>
      </c>
    </row>
    <row r="19" spans="1:10" ht="19.95" customHeight="1">
      <c r="A19" s="317" t="s">
        <v>923</v>
      </c>
      <c r="B19" s="315"/>
      <c r="C19" s="315"/>
      <c r="D19" s="316" t="str">
        <f t="shared" si="0"/>
        <v/>
      </c>
      <c r="E19" s="317" t="s">
        <v>924</v>
      </c>
      <c r="F19" s="315"/>
      <c r="G19" s="315"/>
      <c r="H19" s="316" t="str">
        <f t="shared" si="1"/>
        <v/>
      </c>
    </row>
    <row r="20" spans="1:10" ht="19.95" customHeight="1">
      <c r="A20" s="317" t="s">
        <v>925</v>
      </c>
      <c r="B20" s="315"/>
      <c r="C20" s="315"/>
      <c r="D20" s="316" t="str">
        <f t="shared" si="0"/>
        <v/>
      </c>
      <c r="E20" s="317" t="s">
        <v>926</v>
      </c>
      <c r="F20" s="315"/>
      <c r="G20" s="315"/>
      <c r="H20" s="316" t="str">
        <f t="shared" si="1"/>
        <v/>
      </c>
    </row>
    <row r="21" spans="1:10" ht="19.95" customHeight="1">
      <c r="A21" s="317" t="s">
        <v>927</v>
      </c>
      <c r="B21" s="315">
        <f>SUM(B22:B25)</f>
        <v>0</v>
      </c>
      <c r="C21" s="315">
        <f>SUM(C22:C25)</f>
        <v>0</v>
      </c>
      <c r="D21" s="316" t="str">
        <f t="shared" si="0"/>
        <v/>
      </c>
      <c r="E21" s="317" t="s">
        <v>928</v>
      </c>
      <c r="F21" s="315">
        <f>F22</f>
        <v>0</v>
      </c>
      <c r="G21" s="315">
        <f>G22</f>
        <v>0</v>
      </c>
      <c r="H21" s="316" t="str">
        <f t="shared" si="1"/>
        <v/>
      </c>
    </row>
    <row r="22" spans="1:10" ht="19.95" customHeight="1">
      <c r="A22" s="317" t="s">
        <v>929</v>
      </c>
      <c r="B22" s="315"/>
      <c r="C22" s="315"/>
      <c r="D22" s="316" t="str">
        <f t="shared" si="0"/>
        <v/>
      </c>
      <c r="E22" s="317" t="s">
        <v>930</v>
      </c>
      <c r="F22" s="315"/>
      <c r="G22" s="315"/>
      <c r="H22" s="316" t="str">
        <f t="shared" si="1"/>
        <v/>
      </c>
    </row>
    <row r="23" spans="1:10" ht="19.95" customHeight="1">
      <c r="A23" s="317" t="s">
        <v>931</v>
      </c>
      <c r="B23" s="315"/>
      <c r="C23" s="315"/>
      <c r="D23" s="316" t="str">
        <f t="shared" si="0"/>
        <v/>
      </c>
      <c r="E23" s="317" t="s">
        <v>932</v>
      </c>
      <c r="F23" s="315"/>
      <c r="G23" s="315"/>
      <c r="H23" s="316" t="str">
        <f t="shared" si="1"/>
        <v/>
      </c>
    </row>
    <row r="24" spans="1:10" ht="19.95" customHeight="1">
      <c r="A24" s="317" t="s">
        <v>933</v>
      </c>
      <c r="B24" s="315"/>
      <c r="C24" s="315"/>
      <c r="D24" s="316" t="str">
        <f t="shared" si="0"/>
        <v/>
      </c>
      <c r="E24" s="317" t="s">
        <v>934</v>
      </c>
      <c r="F24" s="315"/>
      <c r="G24" s="315"/>
      <c r="H24" s="316" t="str">
        <f t="shared" si="1"/>
        <v/>
      </c>
    </row>
    <row r="25" spans="1:10" ht="19.95" customHeight="1">
      <c r="A25" s="317" t="s">
        <v>935</v>
      </c>
      <c r="B25" s="315"/>
      <c r="C25" s="315"/>
      <c r="D25" s="316" t="str">
        <f t="shared" si="0"/>
        <v/>
      </c>
      <c r="E25" s="317" t="s">
        <v>936</v>
      </c>
      <c r="F25" s="315"/>
      <c r="G25" s="315"/>
      <c r="H25" s="316" t="str">
        <f t="shared" si="1"/>
        <v/>
      </c>
    </row>
    <row r="26" spans="1:10" ht="19.95" customHeight="1">
      <c r="A26" s="319" t="s">
        <v>937</v>
      </c>
      <c r="B26" s="315"/>
      <c r="C26" s="315">
        <v>8302</v>
      </c>
      <c r="D26" s="316" t="str">
        <f t="shared" si="0"/>
        <v/>
      </c>
      <c r="E26" s="317" t="s">
        <v>938</v>
      </c>
      <c r="F26" s="315">
        <f>F27</f>
        <v>0</v>
      </c>
      <c r="G26" s="315">
        <f>G27</f>
        <v>0</v>
      </c>
      <c r="H26" s="316" t="str">
        <f t="shared" si="1"/>
        <v/>
      </c>
    </row>
    <row r="27" spans="1:10" ht="19.95" customHeight="1">
      <c r="A27" s="317" t="s">
        <v>939</v>
      </c>
      <c r="B27" s="315"/>
      <c r="C27" s="315"/>
      <c r="D27" s="316" t="str">
        <f t="shared" si="0"/>
        <v/>
      </c>
      <c r="E27" s="317" t="s">
        <v>940</v>
      </c>
      <c r="F27" s="315"/>
      <c r="G27" s="315"/>
      <c r="H27" s="316" t="str">
        <f t="shared" si="1"/>
        <v/>
      </c>
    </row>
    <row r="28" spans="1:10" ht="19.95" customHeight="1">
      <c r="A28" s="317" t="s">
        <v>941</v>
      </c>
      <c r="B28" s="315"/>
      <c r="C28" s="315"/>
      <c r="D28" s="316" t="str">
        <f t="shared" si="0"/>
        <v/>
      </c>
      <c r="E28" s="317"/>
      <c r="F28" s="315"/>
      <c r="G28" s="315"/>
      <c r="H28" s="316" t="str">
        <f t="shared" si="1"/>
        <v/>
      </c>
    </row>
    <row r="29" spans="1:10" ht="19.95" customHeight="1">
      <c r="A29" s="313" t="s">
        <v>620</v>
      </c>
      <c r="B29" s="315">
        <f>B6+B21+B26+B27+B28</f>
        <v>0</v>
      </c>
      <c r="C29" s="315">
        <f>C6+C21+C26+C27+C28</f>
        <v>8593</v>
      </c>
      <c r="D29" s="316" t="str">
        <f t="shared" si="0"/>
        <v/>
      </c>
      <c r="E29" s="313" t="s">
        <v>621</v>
      </c>
      <c r="F29" s="315">
        <f>F5+F8</f>
        <v>0</v>
      </c>
      <c r="G29" s="315">
        <f>G5+G8</f>
        <v>7</v>
      </c>
      <c r="H29" s="316" t="str">
        <f t="shared" si="1"/>
        <v/>
      </c>
    </row>
    <row r="30" spans="1:10" ht="19.95" customHeight="1">
      <c r="A30" s="317" t="s">
        <v>942</v>
      </c>
      <c r="B30" s="315">
        <v>8</v>
      </c>
      <c r="C30" s="315">
        <v>14</v>
      </c>
      <c r="D30" s="316">
        <f t="shared" si="0"/>
        <v>0.75</v>
      </c>
      <c r="E30" s="317" t="s">
        <v>943</v>
      </c>
      <c r="F30" s="315">
        <v>14</v>
      </c>
      <c r="G30" s="315">
        <v>13</v>
      </c>
      <c r="H30" s="316">
        <f t="shared" si="1"/>
        <v>-7.1428571428571397E-2</v>
      </c>
    </row>
    <row r="31" spans="1:10" ht="19.95" customHeight="1">
      <c r="A31" s="317" t="s">
        <v>944</v>
      </c>
      <c r="B31" s="315">
        <v>6</v>
      </c>
      <c r="C31" s="315">
        <v>6</v>
      </c>
      <c r="D31" s="316">
        <f t="shared" si="0"/>
        <v>0</v>
      </c>
      <c r="E31" s="317" t="s">
        <v>945</v>
      </c>
      <c r="F31" s="315"/>
      <c r="G31" s="315">
        <v>8593</v>
      </c>
      <c r="H31" s="316" t="str">
        <f t="shared" si="1"/>
        <v/>
      </c>
    </row>
    <row r="32" spans="1:10" ht="19.95" customHeight="1">
      <c r="A32" s="317"/>
      <c r="B32" s="315"/>
      <c r="C32" s="315"/>
      <c r="D32" s="316" t="str">
        <f t="shared" si="0"/>
        <v/>
      </c>
      <c r="E32" s="317" t="s">
        <v>946</v>
      </c>
      <c r="F32" s="315"/>
      <c r="G32" s="315"/>
      <c r="H32" s="316" t="str">
        <f t="shared" si="1"/>
        <v/>
      </c>
      <c r="J32" s="320"/>
    </row>
    <row r="33" spans="1:8" ht="19.95" customHeight="1">
      <c r="A33" s="313" t="s">
        <v>947</v>
      </c>
      <c r="B33" s="315">
        <f>B29+B30+B31</f>
        <v>14</v>
      </c>
      <c r="C33" s="315">
        <f>C29+C30+C31</f>
        <v>8613</v>
      </c>
      <c r="D33" s="316">
        <f t="shared" si="0"/>
        <v>614.21428571428567</v>
      </c>
      <c r="E33" s="313" t="s">
        <v>948</v>
      </c>
      <c r="F33" s="315">
        <f>SUM(F29:F32)</f>
        <v>14</v>
      </c>
      <c r="G33" s="315">
        <f>SUM(G29:G32)</f>
        <v>8613</v>
      </c>
      <c r="H33" s="316">
        <f t="shared" si="1"/>
        <v>614.21428571428567</v>
      </c>
    </row>
    <row r="34" spans="1:8" ht="19.95" customHeight="1"/>
    <row r="35" spans="1:8" ht="92.25" customHeight="1"/>
    <row r="40" spans="1:8" ht="20.25" hidden="1" customHeight="1"/>
    <row r="43" spans="1:8" ht="20.25" hidden="1" customHeight="1"/>
  </sheetData>
  <mergeCells count="4">
    <mergeCell ref="A1:H1"/>
    <mergeCell ref="E2:H2"/>
    <mergeCell ref="A3:D3"/>
    <mergeCell ref="E3:H3"/>
  </mergeCells>
  <phoneticPr fontId="41" type="noConversion"/>
  <printOptions horizontalCentered="1"/>
  <pageMargins left="0.47244094488188998" right="0.39370078740157499" top="0.94488188976377996" bottom="0.90551181102362199" header="0" footer="0"/>
  <pageSetup paperSize="9" scale="82" orientation="portrait" horizontalDpi="1200" verticalDpi="12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showZeros="0" topLeftCell="A27" workbookViewId="0">
      <selection activeCell="C43" sqref="C43"/>
    </sheetView>
  </sheetViews>
  <sheetFormatPr defaultColWidth="8.8984375" defaultRowHeight="20.25" customHeight="1"/>
  <cols>
    <col min="1" max="1" width="29.8984375" style="286" customWidth="1"/>
    <col min="2" max="3" width="11" style="286" customWidth="1"/>
    <col min="4" max="4" width="6.59765625" style="287" customWidth="1"/>
    <col min="5" max="5" width="29.69921875" style="286" customWidth="1"/>
    <col min="6" max="7" width="10.69921875" style="286" customWidth="1"/>
    <col min="8" max="8" width="7.19921875" style="286" customWidth="1"/>
    <col min="9" max="9" width="3.19921875" style="286" customWidth="1"/>
    <col min="10" max="16384" width="8.8984375" style="286"/>
  </cols>
  <sheetData>
    <row r="1" spans="1:8" ht="24">
      <c r="A1" s="443" t="s">
        <v>949</v>
      </c>
      <c r="B1" s="444"/>
      <c r="C1" s="444"/>
      <c r="D1" s="444"/>
      <c r="E1" s="444"/>
      <c r="F1" s="444"/>
      <c r="G1" s="444"/>
      <c r="H1" s="444"/>
    </row>
    <row r="2" spans="1:8" ht="18" customHeight="1">
      <c r="A2" s="153" t="s">
        <v>950</v>
      </c>
      <c r="B2" s="288"/>
      <c r="C2" s="289"/>
      <c r="D2" s="290"/>
      <c r="E2" s="291"/>
      <c r="F2" s="291"/>
      <c r="G2" s="291"/>
      <c r="H2" s="292" t="s">
        <v>640</v>
      </c>
    </row>
    <row r="3" spans="1:8" ht="19.95" customHeight="1">
      <c r="A3" s="445" t="s">
        <v>951</v>
      </c>
      <c r="B3" s="445"/>
      <c r="C3" s="445"/>
      <c r="D3" s="445"/>
      <c r="E3" s="445" t="s">
        <v>952</v>
      </c>
      <c r="F3" s="445"/>
      <c r="G3" s="445"/>
      <c r="H3" s="445"/>
    </row>
    <row r="4" spans="1:8" s="285" customFormat="1" ht="29.4" customHeight="1">
      <c r="A4" s="293" t="s">
        <v>953</v>
      </c>
      <c r="B4" s="141" t="s">
        <v>90</v>
      </c>
      <c r="C4" s="141" t="s">
        <v>89</v>
      </c>
      <c r="D4" s="86" t="s">
        <v>595</v>
      </c>
      <c r="E4" s="294" t="s">
        <v>954</v>
      </c>
      <c r="F4" s="141" t="s">
        <v>90</v>
      </c>
      <c r="G4" s="141" t="s">
        <v>89</v>
      </c>
      <c r="H4" s="86" t="s">
        <v>595</v>
      </c>
    </row>
    <row r="5" spans="1:8" ht="19.95" customHeight="1">
      <c r="A5" s="295" t="s">
        <v>955</v>
      </c>
      <c r="B5" s="88">
        <v>18471</v>
      </c>
      <c r="C5" s="88">
        <v>18370</v>
      </c>
      <c r="D5" s="296">
        <f t="shared" ref="D5:D43" si="0">IFERROR((C5/B5-1),"")</f>
        <v>-5.4680309674625116E-3</v>
      </c>
      <c r="E5" s="297" t="s">
        <v>956</v>
      </c>
      <c r="F5" s="88">
        <v>12619</v>
      </c>
      <c r="G5" s="88">
        <v>11627</v>
      </c>
      <c r="H5" s="296">
        <f t="shared" ref="H5:H43" si="1">IFERROR((G5/F5-1),"")</f>
        <v>-7.8611617402329803E-2</v>
      </c>
    </row>
    <row r="6" spans="1:8" ht="19.95" customHeight="1">
      <c r="A6" s="298" t="s">
        <v>957</v>
      </c>
      <c r="B6" s="92">
        <v>18291</v>
      </c>
      <c r="C6" s="92">
        <v>18175</v>
      </c>
      <c r="D6" s="296">
        <f t="shared" si="0"/>
        <v>-6.3419167896779927E-3</v>
      </c>
      <c r="E6" s="299" t="s">
        <v>958</v>
      </c>
      <c r="F6" s="92">
        <v>12133</v>
      </c>
      <c r="G6" s="92">
        <v>11415</v>
      </c>
      <c r="H6" s="296">
        <f t="shared" si="1"/>
        <v>-5.9177449929943116E-2</v>
      </c>
    </row>
    <row r="7" spans="1:8" ht="19.95" customHeight="1">
      <c r="A7" s="298" t="s">
        <v>959</v>
      </c>
      <c r="B7" s="92">
        <v>18</v>
      </c>
      <c r="C7" s="92">
        <v>27</v>
      </c>
      <c r="D7" s="296">
        <f t="shared" si="0"/>
        <v>0.5</v>
      </c>
      <c r="E7" s="297"/>
      <c r="F7" s="94"/>
      <c r="G7" s="88"/>
      <c r="H7" s="296" t="str">
        <f t="shared" si="1"/>
        <v/>
      </c>
    </row>
    <row r="8" spans="1:8" ht="19.95" customHeight="1">
      <c r="A8" s="298" t="s">
        <v>960</v>
      </c>
      <c r="B8" s="95"/>
      <c r="C8" s="92"/>
      <c r="D8" s="296" t="str">
        <f t="shared" si="0"/>
        <v/>
      </c>
      <c r="E8" s="299"/>
      <c r="F8" s="95"/>
      <c r="G8" s="92"/>
      <c r="H8" s="296" t="str">
        <f t="shared" si="1"/>
        <v/>
      </c>
    </row>
    <row r="9" spans="1:8" ht="19.95" customHeight="1">
      <c r="A9" s="295" t="s">
        <v>961</v>
      </c>
      <c r="B9" s="94">
        <v>473.18</v>
      </c>
      <c r="C9" s="88">
        <v>425.07</v>
      </c>
      <c r="D9" s="296">
        <f t="shared" si="0"/>
        <v>-0.10167378164757601</v>
      </c>
      <c r="E9" s="297" t="s">
        <v>962</v>
      </c>
      <c r="F9" s="94">
        <v>473.18</v>
      </c>
      <c r="G9" s="88">
        <v>425.07</v>
      </c>
      <c r="H9" s="296">
        <f t="shared" si="1"/>
        <v>-0.10167378164757601</v>
      </c>
    </row>
    <row r="10" spans="1:8" ht="19.95" customHeight="1">
      <c r="A10" s="298" t="s">
        <v>957</v>
      </c>
      <c r="B10" s="95"/>
      <c r="C10" s="92"/>
      <c r="D10" s="296" t="str">
        <f t="shared" si="0"/>
        <v/>
      </c>
      <c r="E10" s="299" t="s">
        <v>958</v>
      </c>
      <c r="F10" s="95">
        <v>461.27</v>
      </c>
      <c r="G10" s="92">
        <v>423.47</v>
      </c>
      <c r="H10" s="296">
        <f t="shared" si="1"/>
        <v>-8.1947666225854587E-2</v>
      </c>
    </row>
    <row r="11" spans="1:8" ht="19.95" customHeight="1">
      <c r="A11" s="298" t="s">
        <v>959</v>
      </c>
      <c r="B11" s="95"/>
      <c r="C11" s="92"/>
      <c r="D11" s="296" t="str">
        <f t="shared" si="0"/>
        <v/>
      </c>
      <c r="E11" s="297"/>
      <c r="F11" s="94"/>
      <c r="G11" s="88"/>
      <c r="H11" s="296" t="str">
        <f t="shared" si="1"/>
        <v/>
      </c>
    </row>
    <row r="12" spans="1:8" ht="19.95" customHeight="1">
      <c r="A12" s="298" t="s">
        <v>960</v>
      </c>
      <c r="B12" s="95">
        <v>473.18</v>
      </c>
      <c r="C12" s="92">
        <v>425.07</v>
      </c>
      <c r="D12" s="296">
        <f t="shared" si="0"/>
        <v>-0.10167378164757601</v>
      </c>
      <c r="E12" s="299"/>
      <c r="F12" s="95"/>
      <c r="G12" s="92"/>
      <c r="H12" s="296" t="str">
        <f t="shared" si="1"/>
        <v/>
      </c>
    </row>
    <row r="13" spans="1:8" ht="19.95" customHeight="1">
      <c r="A13" s="295" t="s">
        <v>963</v>
      </c>
      <c r="B13" s="88">
        <v>16968</v>
      </c>
      <c r="C13" s="94">
        <v>14672</v>
      </c>
      <c r="D13" s="296">
        <f t="shared" si="0"/>
        <v>-0.13531353135313529</v>
      </c>
      <c r="E13" s="297" t="s">
        <v>964</v>
      </c>
      <c r="F13" s="88">
        <v>16835</v>
      </c>
      <c r="G13" s="94">
        <f>SUM(G14:G16)</f>
        <v>14979</v>
      </c>
      <c r="H13" s="296">
        <f t="shared" si="1"/>
        <v>-0.11024651024651022</v>
      </c>
    </row>
    <row r="14" spans="1:8" ht="19.95" customHeight="1">
      <c r="A14" s="298" t="s">
        <v>957</v>
      </c>
      <c r="B14" s="92">
        <v>10521</v>
      </c>
      <c r="C14" s="92">
        <v>10336</v>
      </c>
      <c r="D14" s="296">
        <f t="shared" si="0"/>
        <v>-1.7583879859328966E-2</v>
      </c>
      <c r="E14" s="299" t="s">
        <v>958</v>
      </c>
      <c r="F14" s="92">
        <v>16821</v>
      </c>
      <c r="G14" s="92">
        <v>14965</v>
      </c>
      <c r="H14" s="296">
        <f t="shared" si="1"/>
        <v>-0.11033826764163845</v>
      </c>
    </row>
    <row r="15" spans="1:8" ht="19.95" customHeight="1">
      <c r="A15" s="298" t="s">
        <v>959</v>
      </c>
      <c r="B15" s="92">
        <v>4.7</v>
      </c>
      <c r="C15" s="92">
        <v>5</v>
      </c>
      <c r="D15" s="296">
        <f t="shared" si="0"/>
        <v>6.3829787234042534E-2</v>
      </c>
      <c r="E15" s="299" t="s">
        <v>965</v>
      </c>
      <c r="F15" s="88"/>
      <c r="G15" s="92">
        <v>13</v>
      </c>
      <c r="H15" s="296" t="str">
        <f t="shared" si="1"/>
        <v/>
      </c>
    </row>
    <row r="16" spans="1:8" ht="19.95" customHeight="1">
      <c r="A16" s="298" t="s">
        <v>960</v>
      </c>
      <c r="B16" s="92">
        <v>6367</v>
      </c>
      <c r="C16" s="92">
        <v>4286</v>
      </c>
      <c r="D16" s="296">
        <f t="shared" si="0"/>
        <v>-0.3268415266216429</v>
      </c>
      <c r="E16" s="299" t="s">
        <v>966</v>
      </c>
      <c r="F16" s="92"/>
      <c r="G16" s="92">
        <v>1</v>
      </c>
      <c r="H16" s="296" t="str">
        <f t="shared" si="1"/>
        <v/>
      </c>
    </row>
    <row r="17" spans="1:8" ht="19.95" customHeight="1">
      <c r="A17" s="295" t="s">
        <v>967</v>
      </c>
      <c r="B17" s="94">
        <v>9701</v>
      </c>
      <c r="C17" s="88">
        <v>9551</v>
      </c>
      <c r="D17" s="296">
        <f t="shared" si="0"/>
        <v>-1.5462323471806982E-2</v>
      </c>
      <c r="E17" s="297" t="s">
        <v>968</v>
      </c>
      <c r="F17" s="94">
        <v>4410</v>
      </c>
      <c r="G17" s="88">
        <v>4923</v>
      </c>
      <c r="H17" s="296">
        <f t="shared" si="1"/>
        <v>0.11632653061224496</v>
      </c>
    </row>
    <row r="18" spans="1:8" ht="19.95" customHeight="1">
      <c r="A18" s="298" t="s">
        <v>957</v>
      </c>
      <c r="B18" s="95">
        <v>9701</v>
      </c>
      <c r="C18" s="92">
        <v>9551</v>
      </c>
      <c r="D18" s="296">
        <f t="shared" si="0"/>
        <v>-1.5462323471806982E-2</v>
      </c>
      <c r="E18" s="299" t="s">
        <v>958</v>
      </c>
      <c r="F18" s="95">
        <v>4410</v>
      </c>
      <c r="G18" s="92">
        <v>4923</v>
      </c>
      <c r="H18" s="296">
        <f t="shared" si="1"/>
        <v>0.11632653061224496</v>
      </c>
    </row>
    <row r="19" spans="1:8" ht="19.95" customHeight="1">
      <c r="A19" s="298" t="s">
        <v>959</v>
      </c>
      <c r="B19" s="95"/>
      <c r="C19" s="92"/>
      <c r="D19" s="296" t="str">
        <f t="shared" si="0"/>
        <v/>
      </c>
      <c r="E19" s="297"/>
      <c r="F19" s="94"/>
      <c r="G19" s="88"/>
      <c r="H19" s="296" t="str">
        <f t="shared" si="1"/>
        <v/>
      </c>
    </row>
    <row r="20" spans="1:8" ht="19.95" customHeight="1">
      <c r="A20" s="298" t="s">
        <v>960</v>
      </c>
      <c r="B20" s="95"/>
      <c r="C20" s="92"/>
      <c r="D20" s="296" t="str">
        <f t="shared" si="0"/>
        <v/>
      </c>
      <c r="E20" s="299"/>
      <c r="F20" s="95"/>
      <c r="G20" s="92"/>
      <c r="H20" s="296" t="str">
        <f t="shared" si="1"/>
        <v/>
      </c>
    </row>
    <row r="21" spans="1:8" ht="19.95" customHeight="1">
      <c r="A21" s="295" t="s">
        <v>969</v>
      </c>
      <c r="B21" s="94">
        <v>5335</v>
      </c>
      <c r="C21" s="88">
        <v>5122</v>
      </c>
      <c r="D21" s="296">
        <f t="shared" si="0"/>
        <v>-3.9925023430178119E-2</v>
      </c>
      <c r="E21" s="297" t="s">
        <v>970</v>
      </c>
      <c r="F21" s="94">
        <v>4346</v>
      </c>
      <c r="G21" s="88">
        <v>4335</v>
      </c>
      <c r="H21" s="296">
        <f t="shared" si="1"/>
        <v>-2.5310630464795425E-3</v>
      </c>
    </row>
    <row r="22" spans="1:8" ht="19.95" customHeight="1">
      <c r="A22" s="298" t="s">
        <v>957</v>
      </c>
      <c r="B22" s="95">
        <v>4792</v>
      </c>
      <c r="C22" s="92">
        <v>4601</v>
      </c>
      <c r="D22" s="296">
        <f t="shared" si="0"/>
        <v>-3.9858096828046752E-2</v>
      </c>
      <c r="E22" s="299" t="s">
        <v>958</v>
      </c>
      <c r="F22" s="95">
        <v>4346</v>
      </c>
      <c r="G22" s="92">
        <v>4335</v>
      </c>
      <c r="H22" s="296">
        <f t="shared" si="1"/>
        <v>-2.5310630464795425E-3</v>
      </c>
    </row>
    <row r="23" spans="1:8" ht="19.95" customHeight="1">
      <c r="A23" s="298" t="s">
        <v>959</v>
      </c>
      <c r="B23" s="95">
        <v>6</v>
      </c>
      <c r="C23" s="92">
        <v>2</v>
      </c>
      <c r="D23" s="296">
        <f t="shared" si="0"/>
        <v>-0.66666666666666674</v>
      </c>
      <c r="E23" s="297"/>
      <c r="F23" s="94"/>
      <c r="G23" s="88"/>
      <c r="H23" s="296" t="str">
        <f t="shared" si="1"/>
        <v/>
      </c>
    </row>
    <row r="24" spans="1:8" ht="19.95" customHeight="1">
      <c r="A24" s="298" t="s">
        <v>960</v>
      </c>
      <c r="B24" s="95">
        <v>537</v>
      </c>
      <c r="C24" s="92">
        <v>519</v>
      </c>
      <c r="D24" s="296">
        <f t="shared" si="0"/>
        <v>-3.3519553072625663E-2</v>
      </c>
      <c r="E24" s="297"/>
      <c r="F24" s="94"/>
      <c r="G24" s="88"/>
      <c r="H24" s="296" t="str">
        <f t="shared" si="1"/>
        <v/>
      </c>
    </row>
    <row r="25" spans="1:8" ht="19.95" customHeight="1">
      <c r="A25" s="295" t="s">
        <v>971</v>
      </c>
      <c r="B25" s="88">
        <v>866</v>
      </c>
      <c r="C25" s="88">
        <v>807</v>
      </c>
      <c r="D25" s="296">
        <f t="shared" si="0"/>
        <v>-6.8129330254041554E-2</v>
      </c>
      <c r="E25" s="297" t="s">
        <v>972</v>
      </c>
      <c r="F25" s="88">
        <v>1115</v>
      </c>
      <c r="G25" s="88">
        <v>832</v>
      </c>
      <c r="H25" s="296">
        <f t="shared" si="1"/>
        <v>-0.25381165919282511</v>
      </c>
    </row>
    <row r="26" spans="1:8" ht="19.95" customHeight="1">
      <c r="A26" s="298" t="s">
        <v>957</v>
      </c>
      <c r="B26" s="92">
        <v>865</v>
      </c>
      <c r="C26" s="92">
        <v>801</v>
      </c>
      <c r="D26" s="296">
        <f t="shared" si="0"/>
        <v>-7.3988439306358345E-2</v>
      </c>
      <c r="E26" s="299" t="s">
        <v>958</v>
      </c>
      <c r="F26" s="92">
        <v>1114</v>
      </c>
      <c r="G26" s="92">
        <v>832</v>
      </c>
      <c r="H26" s="296">
        <f t="shared" si="1"/>
        <v>-0.2531418312387792</v>
      </c>
    </row>
    <row r="27" spans="1:8" ht="19.95" customHeight="1">
      <c r="A27" s="298" t="s">
        <v>959</v>
      </c>
      <c r="B27" s="92">
        <v>1</v>
      </c>
      <c r="C27" s="92">
        <v>5</v>
      </c>
      <c r="D27" s="296">
        <f t="shared" si="0"/>
        <v>4</v>
      </c>
      <c r="E27" s="96"/>
      <c r="F27" s="97"/>
      <c r="G27" s="97"/>
      <c r="H27" s="296" t="str">
        <f t="shared" si="1"/>
        <v/>
      </c>
    </row>
    <row r="28" spans="1:8" ht="19.95" customHeight="1">
      <c r="A28" s="298" t="s">
        <v>960</v>
      </c>
      <c r="B28" s="92"/>
      <c r="C28" s="92"/>
      <c r="D28" s="296" t="str">
        <f t="shared" si="0"/>
        <v/>
      </c>
      <c r="E28" s="96"/>
      <c r="F28" s="97"/>
      <c r="G28" s="97"/>
      <c r="H28" s="296" t="str">
        <f t="shared" si="1"/>
        <v/>
      </c>
    </row>
    <row r="29" spans="1:8" ht="19.95" customHeight="1">
      <c r="A29" s="295" t="s">
        <v>973</v>
      </c>
      <c r="B29" s="88">
        <v>1289</v>
      </c>
      <c r="C29" s="88">
        <v>983</v>
      </c>
      <c r="D29" s="296">
        <f t="shared" si="0"/>
        <v>-0.23739332816136538</v>
      </c>
      <c r="E29" s="297" t="s">
        <v>974</v>
      </c>
      <c r="F29" s="88">
        <v>1288</v>
      </c>
      <c r="G29" s="88">
        <v>1491</v>
      </c>
      <c r="H29" s="296">
        <f t="shared" si="1"/>
        <v>0.15760869565217384</v>
      </c>
    </row>
    <row r="30" spans="1:8" ht="19.95" customHeight="1">
      <c r="A30" s="298" t="s">
        <v>957</v>
      </c>
      <c r="B30" s="92">
        <v>1287</v>
      </c>
      <c r="C30" s="92">
        <v>973</v>
      </c>
      <c r="D30" s="296">
        <f t="shared" si="0"/>
        <v>-0.24397824397824397</v>
      </c>
      <c r="E30" s="299" t="s">
        <v>958</v>
      </c>
      <c r="F30" s="92">
        <v>1088</v>
      </c>
      <c r="G30" s="92">
        <v>1209</v>
      </c>
      <c r="H30" s="296">
        <f t="shared" si="1"/>
        <v>0.11121323529411775</v>
      </c>
    </row>
    <row r="31" spans="1:8" ht="19.95" customHeight="1">
      <c r="A31" s="298" t="s">
        <v>959</v>
      </c>
      <c r="B31" s="92">
        <v>2</v>
      </c>
      <c r="C31" s="92">
        <v>3</v>
      </c>
      <c r="D31" s="296">
        <f t="shared" si="0"/>
        <v>0.5</v>
      </c>
      <c r="E31" s="81"/>
      <c r="F31" s="98"/>
      <c r="G31" s="97"/>
      <c r="H31" s="296" t="str">
        <f t="shared" si="1"/>
        <v/>
      </c>
    </row>
    <row r="32" spans="1:8" ht="19.95" customHeight="1">
      <c r="A32" s="298" t="s">
        <v>960</v>
      </c>
      <c r="B32" s="95"/>
      <c r="C32" s="92"/>
      <c r="D32" s="296" t="str">
        <f t="shared" si="0"/>
        <v/>
      </c>
      <c r="E32" s="81"/>
      <c r="F32" s="98"/>
      <c r="G32" s="97"/>
      <c r="H32" s="296" t="str">
        <f t="shared" si="1"/>
        <v/>
      </c>
    </row>
    <row r="33" spans="1:8" ht="19.95" customHeight="1">
      <c r="A33" s="295" t="s">
        <v>975</v>
      </c>
      <c r="B33" s="94">
        <v>958</v>
      </c>
      <c r="C33" s="88">
        <v>947</v>
      </c>
      <c r="D33" s="296">
        <f t="shared" si="0"/>
        <v>-1.1482254697286032E-2</v>
      </c>
      <c r="E33" s="297" t="s">
        <v>976</v>
      </c>
      <c r="F33" s="94">
        <v>623</v>
      </c>
      <c r="G33" s="88">
        <v>414</v>
      </c>
      <c r="H33" s="296">
        <f t="shared" si="1"/>
        <v>-0.33547351524879609</v>
      </c>
    </row>
    <row r="34" spans="1:8" ht="19.95" customHeight="1">
      <c r="A34" s="298" t="s">
        <v>957</v>
      </c>
      <c r="B34" s="95">
        <v>958</v>
      </c>
      <c r="C34" s="92">
        <v>947</v>
      </c>
      <c r="D34" s="296">
        <f t="shared" si="0"/>
        <v>-1.1482254697286032E-2</v>
      </c>
      <c r="E34" s="299" t="s">
        <v>958</v>
      </c>
      <c r="F34" s="95">
        <v>623</v>
      </c>
      <c r="G34" s="92">
        <v>414</v>
      </c>
      <c r="H34" s="296">
        <f t="shared" si="1"/>
        <v>-0.33547351524879609</v>
      </c>
    </row>
    <row r="35" spans="1:8" ht="19.95" customHeight="1">
      <c r="A35" s="298" t="s">
        <v>959</v>
      </c>
      <c r="B35" s="99"/>
      <c r="C35" s="300"/>
      <c r="D35" s="296" t="str">
        <f t="shared" si="0"/>
        <v/>
      </c>
      <c r="E35" s="100"/>
      <c r="F35" s="101"/>
      <c r="G35" s="143"/>
      <c r="H35" s="296" t="str">
        <f t="shared" si="1"/>
        <v/>
      </c>
    </row>
    <row r="36" spans="1:8" ht="19.95" customHeight="1">
      <c r="A36" s="298" t="s">
        <v>960</v>
      </c>
      <c r="B36" s="99"/>
      <c r="C36" s="300"/>
      <c r="D36" s="296" t="str">
        <f t="shared" si="0"/>
        <v/>
      </c>
      <c r="E36" s="100"/>
      <c r="F36" s="101"/>
      <c r="G36" s="143"/>
      <c r="H36" s="296" t="str">
        <f t="shared" si="1"/>
        <v/>
      </c>
    </row>
    <row r="37" spans="1:8" ht="19.95" customHeight="1">
      <c r="A37" s="301" t="s">
        <v>977</v>
      </c>
      <c r="B37" s="302">
        <f t="shared" ref="B37:G37" si="2">B5+B9+B13+B17+B21+B25+B29+B33</f>
        <v>54061.18</v>
      </c>
      <c r="C37" s="302">
        <f t="shared" si="2"/>
        <v>50877.07</v>
      </c>
      <c r="D37" s="296">
        <f t="shared" si="0"/>
        <v>-5.8898270441007816E-2</v>
      </c>
      <c r="E37" s="301" t="s">
        <v>978</v>
      </c>
      <c r="F37" s="303">
        <f t="shared" si="2"/>
        <v>41709.18</v>
      </c>
      <c r="G37" s="303">
        <f t="shared" si="2"/>
        <v>39026.07</v>
      </c>
      <c r="H37" s="296">
        <f t="shared" si="1"/>
        <v>-6.4329003830811415E-2</v>
      </c>
    </row>
    <row r="38" spans="1:8" ht="19.95" customHeight="1">
      <c r="A38" s="299" t="s">
        <v>979</v>
      </c>
      <c r="B38" s="302">
        <f t="shared" ref="B38:G38" si="3">B6+B10+B14+B18+B22+B26+B30+B34</f>
        <v>46415</v>
      </c>
      <c r="C38" s="302">
        <f t="shared" si="3"/>
        <v>45384</v>
      </c>
      <c r="D38" s="296">
        <f t="shared" si="0"/>
        <v>-2.2212646773672295E-2</v>
      </c>
      <c r="E38" s="299" t="s">
        <v>980</v>
      </c>
      <c r="F38" s="303">
        <f t="shared" si="3"/>
        <v>40996.270000000004</v>
      </c>
      <c r="G38" s="304">
        <f t="shared" si="3"/>
        <v>38516.47</v>
      </c>
      <c r="H38" s="296">
        <f t="shared" si="1"/>
        <v>-6.0488429801052734E-2</v>
      </c>
    </row>
    <row r="39" spans="1:8" ht="19.95" customHeight="1">
      <c r="A39" s="299" t="s">
        <v>981</v>
      </c>
      <c r="B39" s="302">
        <f>B7+B11+B15+B19+B23+B27+B31+B35</f>
        <v>31.7</v>
      </c>
      <c r="C39" s="302">
        <f>C7+C11+C15+C19+C23+C27+C31+C35</f>
        <v>42</v>
      </c>
      <c r="D39" s="296">
        <f t="shared" si="0"/>
        <v>0.32492113564668768</v>
      </c>
      <c r="E39" s="100"/>
      <c r="F39" s="101"/>
      <c r="G39" s="143"/>
      <c r="H39" s="296" t="str">
        <f t="shared" si="1"/>
        <v/>
      </c>
    </row>
    <row r="40" spans="1:8" ht="19.95" customHeight="1">
      <c r="A40" s="305" t="s">
        <v>982</v>
      </c>
      <c r="B40" s="302">
        <f>B8+B12+B16+B20+B24+B28+B32+B36</f>
        <v>7377.18</v>
      </c>
      <c r="C40" s="302">
        <f>C8+C12+C16+C20+C24+C28+C32+C36</f>
        <v>5230.07</v>
      </c>
      <c r="D40" s="296">
        <f t="shared" si="0"/>
        <v>-0.29104752764606534</v>
      </c>
      <c r="E40" s="100"/>
      <c r="F40" s="101"/>
      <c r="G40" s="143"/>
      <c r="H40" s="296" t="str">
        <f t="shared" si="1"/>
        <v/>
      </c>
    </row>
    <row r="41" spans="1:8" ht="19.95" customHeight="1">
      <c r="A41" s="297" t="s">
        <v>983</v>
      </c>
      <c r="B41" s="106">
        <v>15022</v>
      </c>
      <c r="C41" s="306">
        <v>13950</v>
      </c>
      <c r="D41" s="296">
        <f t="shared" si="0"/>
        <v>-7.1362002396485158E-2</v>
      </c>
      <c r="E41" s="297" t="s">
        <v>984</v>
      </c>
      <c r="F41" s="106">
        <f>6615+20626</f>
        <v>27241</v>
      </c>
      <c r="G41" s="306">
        <f>5948+20160</f>
        <v>26108</v>
      </c>
      <c r="H41" s="296">
        <f t="shared" si="1"/>
        <v>-4.1591718365698749E-2</v>
      </c>
    </row>
    <row r="42" spans="1:8" ht="19.95" customHeight="1">
      <c r="A42" s="297" t="s">
        <v>985</v>
      </c>
      <c r="B42" s="106">
        <v>63</v>
      </c>
      <c r="C42" s="306">
        <v>370</v>
      </c>
      <c r="D42" s="296">
        <f t="shared" si="0"/>
        <v>4.8730158730158726</v>
      </c>
      <c r="E42" s="291" t="s">
        <v>986</v>
      </c>
      <c r="F42" s="106">
        <v>196</v>
      </c>
      <c r="G42" s="306">
        <v>63</v>
      </c>
      <c r="H42" s="296">
        <f t="shared" si="1"/>
        <v>-0.6785714285714286</v>
      </c>
    </row>
    <row r="43" spans="1:8" ht="19.95" customHeight="1">
      <c r="A43" s="307" t="s">
        <v>987</v>
      </c>
      <c r="B43" s="302">
        <f t="shared" ref="B43:G43" si="4">B37+B41+B42</f>
        <v>69146.179999999993</v>
      </c>
      <c r="C43" s="302">
        <f t="shared" si="4"/>
        <v>65197.07</v>
      </c>
      <c r="D43" s="296">
        <f t="shared" si="0"/>
        <v>-5.7112482569535938E-2</v>
      </c>
      <c r="E43" s="307" t="s">
        <v>988</v>
      </c>
      <c r="F43" s="302">
        <f t="shared" si="4"/>
        <v>69146.179999999993</v>
      </c>
      <c r="G43" s="302">
        <f t="shared" si="4"/>
        <v>65197.07</v>
      </c>
      <c r="H43" s="296">
        <f t="shared" si="1"/>
        <v>-5.7112482569535938E-2</v>
      </c>
    </row>
    <row r="44" spans="1:8" ht="20.25" customHeight="1">
      <c r="A44" s="446"/>
      <c r="B44" s="446"/>
      <c r="C44" s="446"/>
      <c r="D44" s="446"/>
      <c r="E44" s="446"/>
      <c r="F44" s="446"/>
      <c r="G44" s="446"/>
      <c r="H44" s="446"/>
    </row>
  </sheetData>
  <mergeCells count="4">
    <mergeCell ref="A1:H1"/>
    <mergeCell ref="A3:D3"/>
    <mergeCell ref="E3:H3"/>
    <mergeCell ref="A44:H44"/>
  </mergeCells>
  <phoneticPr fontId="41" type="noConversion"/>
  <printOptions horizontalCentered="1"/>
  <pageMargins left="0.47244094488188998" right="0.39370078740157499" top="0.86614173228346403" bottom="0.90551181102362199" header="0" footer="0"/>
  <pageSetup paperSize="9" scale="70" orientation="portrait" horizontalDpi="1200" verticalDpi="12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2"/>
  <sheetViews>
    <sheetView showZeros="0" workbookViewId="0">
      <selection activeCell="D21" sqref="D21"/>
    </sheetView>
  </sheetViews>
  <sheetFormatPr defaultColWidth="8.8984375" defaultRowHeight="20.25" customHeight="1"/>
  <cols>
    <col min="1" max="1" width="36.69921875" style="64" customWidth="1"/>
    <col min="2" max="2" width="11.69921875" style="64" customWidth="1"/>
    <col min="3" max="3" width="12.59765625" style="64" customWidth="1"/>
    <col min="4" max="4" width="10.69921875" style="64" customWidth="1"/>
    <col min="5" max="5" width="8" style="64" customWidth="1"/>
    <col min="6" max="16384" width="8.8984375" style="64"/>
  </cols>
  <sheetData>
    <row r="1" spans="1:8" ht="39.75" customHeight="1">
      <c r="A1" s="447" t="s">
        <v>989</v>
      </c>
      <c r="B1" s="447"/>
      <c r="C1" s="447"/>
      <c r="D1" s="447"/>
      <c r="E1" s="447"/>
    </row>
    <row r="2" spans="1:8" ht="19.95" customHeight="1">
      <c r="A2" s="279" t="s">
        <v>990</v>
      </c>
      <c r="B2" s="66"/>
      <c r="C2" s="66"/>
      <c r="D2" s="66"/>
      <c r="E2" s="280" t="s">
        <v>2</v>
      </c>
    </row>
    <row r="3" spans="1:8" ht="32.4" customHeight="1">
      <c r="A3" s="68" t="s">
        <v>592</v>
      </c>
      <c r="B3" s="113" t="s">
        <v>89</v>
      </c>
      <c r="C3" s="113" t="s">
        <v>991</v>
      </c>
      <c r="D3" s="113" t="s">
        <v>90</v>
      </c>
      <c r="E3" s="70" t="s">
        <v>595</v>
      </c>
    </row>
    <row r="4" spans="1:8" ht="19.95" customHeight="1">
      <c r="A4" s="71" t="s">
        <v>992</v>
      </c>
      <c r="B4" s="281"/>
      <c r="C4" s="282"/>
      <c r="D4" s="72"/>
      <c r="E4" s="73" t="str">
        <f t="shared" ref="E4:E21" si="0">IFERROR((D4/B4-1),"")</f>
        <v/>
      </c>
    </row>
    <row r="5" spans="1:8" ht="19.95" customHeight="1">
      <c r="A5" s="74" t="s">
        <v>993</v>
      </c>
      <c r="B5" s="281"/>
      <c r="C5" s="282"/>
      <c r="D5" s="72"/>
      <c r="E5" s="73" t="str">
        <f t="shared" si="0"/>
        <v/>
      </c>
      <c r="H5" s="283"/>
    </row>
    <row r="6" spans="1:8" ht="19.95" customHeight="1">
      <c r="A6" s="71" t="s">
        <v>994</v>
      </c>
      <c r="B6" s="281"/>
      <c r="C6" s="282"/>
      <c r="D6" s="72"/>
      <c r="E6" s="73" t="str">
        <f t="shared" si="0"/>
        <v/>
      </c>
    </row>
    <row r="7" spans="1:8" ht="19.95" customHeight="1">
      <c r="A7" s="74" t="s">
        <v>995</v>
      </c>
      <c r="B7" s="281"/>
      <c r="C7" s="282"/>
      <c r="D7" s="72"/>
      <c r="E7" s="73" t="str">
        <f t="shared" si="0"/>
        <v/>
      </c>
    </row>
    <row r="8" spans="1:8" ht="19.95" customHeight="1">
      <c r="A8" s="71" t="s">
        <v>996</v>
      </c>
      <c r="B8" s="281">
        <v>-307</v>
      </c>
      <c r="C8" s="282"/>
      <c r="D8" s="72">
        <v>177</v>
      </c>
      <c r="E8" s="73">
        <f t="shared" si="0"/>
        <v>-1.5765472312703583</v>
      </c>
    </row>
    <row r="9" spans="1:8" ht="19.95" customHeight="1">
      <c r="A9" s="74" t="s">
        <v>997</v>
      </c>
      <c r="B9" s="281">
        <v>63</v>
      </c>
      <c r="C9" s="282"/>
      <c r="D9" s="72">
        <v>240</v>
      </c>
      <c r="E9" s="73">
        <f t="shared" si="0"/>
        <v>2.8095238095238093</v>
      </c>
    </row>
    <row r="10" spans="1:8" ht="19.95" customHeight="1">
      <c r="A10" s="71" t="s">
        <v>998</v>
      </c>
      <c r="B10" s="281"/>
      <c r="C10" s="282"/>
      <c r="D10" s="72"/>
      <c r="E10" s="73" t="str">
        <f t="shared" si="0"/>
        <v/>
      </c>
    </row>
    <row r="11" spans="1:8" ht="19.95" customHeight="1">
      <c r="A11" s="74" t="s">
        <v>999</v>
      </c>
      <c r="B11" s="281"/>
      <c r="C11" s="282"/>
      <c r="D11" s="72"/>
      <c r="E11" s="73" t="str">
        <f t="shared" si="0"/>
        <v/>
      </c>
    </row>
    <row r="12" spans="1:8" ht="19.95" customHeight="1">
      <c r="A12" s="71" t="s">
        <v>1000</v>
      </c>
      <c r="B12" s="281"/>
      <c r="C12" s="282"/>
      <c r="D12" s="72"/>
      <c r="E12" s="73" t="str">
        <f t="shared" si="0"/>
        <v/>
      </c>
    </row>
    <row r="13" spans="1:8" ht="19.95" customHeight="1">
      <c r="A13" s="74" t="s">
        <v>1001</v>
      </c>
      <c r="B13" s="281"/>
      <c r="C13" s="282"/>
      <c r="D13" s="72"/>
      <c r="E13" s="73" t="str">
        <f t="shared" si="0"/>
        <v/>
      </c>
    </row>
    <row r="14" spans="1:8" ht="19.95" customHeight="1">
      <c r="A14" s="71" t="s">
        <v>1002</v>
      </c>
      <c r="B14" s="281"/>
      <c r="C14" s="282"/>
      <c r="D14" s="72"/>
      <c r="E14" s="73" t="str">
        <f t="shared" si="0"/>
        <v/>
      </c>
    </row>
    <row r="15" spans="1:8" ht="19.95" customHeight="1">
      <c r="A15" s="74" t="s">
        <v>1003</v>
      </c>
      <c r="B15" s="281"/>
      <c r="C15" s="281"/>
      <c r="D15" s="72"/>
      <c r="E15" s="73" t="str">
        <f t="shared" si="0"/>
        <v/>
      </c>
      <c r="H15" s="284"/>
    </row>
    <row r="16" spans="1:8" ht="19.95" customHeight="1">
      <c r="A16" s="71" t="s">
        <v>1004</v>
      </c>
      <c r="B16" s="281"/>
      <c r="C16" s="281"/>
      <c r="D16" s="72"/>
      <c r="E16" s="73" t="str">
        <f t="shared" si="0"/>
        <v/>
      </c>
    </row>
    <row r="17" spans="1:5" ht="19.95" customHeight="1">
      <c r="A17" s="74" t="s">
        <v>1005</v>
      </c>
      <c r="B17" s="281"/>
      <c r="C17" s="281"/>
      <c r="D17" s="72"/>
      <c r="E17" s="73" t="str">
        <f t="shared" si="0"/>
        <v/>
      </c>
    </row>
    <row r="18" spans="1:5" ht="19.95" customHeight="1">
      <c r="A18" s="71" t="s">
        <v>1006</v>
      </c>
      <c r="B18" s="281"/>
      <c r="C18" s="281"/>
      <c r="D18" s="72"/>
      <c r="E18" s="73" t="str">
        <f t="shared" si="0"/>
        <v/>
      </c>
    </row>
    <row r="19" spans="1:5" ht="19.95" customHeight="1">
      <c r="A19" s="74" t="s">
        <v>1007</v>
      </c>
      <c r="B19" s="281"/>
      <c r="C19" s="281"/>
      <c r="D19" s="72"/>
      <c r="E19" s="73" t="str">
        <f t="shared" si="0"/>
        <v/>
      </c>
    </row>
    <row r="20" spans="1:5" ht="19.95" customHeight="1">
      <c r="A20" s="70" t="s">
        <v>1008</v>
      </c>
      <c r="B20" s="281">
        <f>SUM(B4,B6,B8,B10,B12,B14,B16,B18)</f>
        <v>-307</v>
      </c>
      <c r="C20" s="281"/>
      <c r="D20" s="72">
        <v>177</v>
      </c>
      <c r="E20" s="73">
        <f t="shared" si="0"/>
        <v>-1.5765472312703583</v>
      </c>
    </row>
    <row r="21" spans="1:5" ht="19.95" customHeight="1">
      <c r="A21" s="68" t="s">
        <v>1009</v>
      </c>
      <c r="B21" s="281">
        <f>SUM(B5,B7,B9,B11,B13,B15,B17,B19)</f>
        <v>63</v>
      </c>
      <c r="C21" s="281"/>
      <c r="D21" s="72">
        <v>240</v>
      </c>
      <c r="E21" s="73">
        <f t="shared" si="0"/>
        <v>2.8095238095238093</v>
      </c>
    </row>
    <row r="22" spans="1:5" ht="19.95" customHeight="1">
      <c r="A22" s="448" t="s">
        <v>1010</v>
      </c>
      <c r="B22" s="448"/>
      <c r="C22" s="448"/>
      <c r="D22" s="448"/>
      <c r="E22" s="448"/>
    </row>
  </sheetData>
  <mergeCells count="2">
    <mergeCell ref="A1:E1"/>
    <mergeCell ref="A22:E22"/>
  </mergeCells>
  <phoneticPr fontId="41" type="noConversion"/>
  <printOptions horizontalCentered="1"/>
  <pageMargins left="0.47244094488188998" right="0.39370078740157499" top="0.82677165354330695" bottom="0.90551181102362199" header="0" footer="0"/>
  <pageSetup paperSize="9" orientation="portrait" verticalDpi="12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6"/>
  <sheetViews>
    <sheetView showZeros="0" topLeftCell="A19" workbookViewId="0">
      <selection activeCell="I34" sqref="I34"/>
    </sheetView>
  </sheetViews>
  <sheetFormatPr defaultColWidth="8.59765625" defaultRowHeight="15.6"/>
  <cols>
    <col min="1" max="1" width="26.19921875" style="250" customWidth="1"/>
    <col min="2" max="3" width="8.09765625" style="250" customWidth="1"/>
    <col min="4" max="4" width="7.5" style="250" customWidth="1"/>
    <col min="5" max="5" width="21.69921875" style="250" customWidth="1"/>
    <col min="6" max="7" width="8.69921875" style="250" customWidth="1"/>
    <col min="8" max="8" width="9.09765625" style="250" customWidth="1"/>
    <col min="9" max="9" width="8.59765625" style="250"/>
    <col min="10" max="10" width="9.3984375" style="250"/>
    <col min="11" max="16384" width="8.59765625" style="250"/>
  </cols>
  <sheetData>
    <row r="1" spans="1:10" ht="24">
      <c r="A1" s="449" t="s">
        <v>1011</v>
      </c>
      <c r="B1" s="449"/>
      <c r="C1" s="449"/>
      <c r="D1" s="449"/>
      <c r="E1" s="449"/>
      <c r="F1" s="449"/>
      <c r="G1" s="449"/>
      <c r="H1" s="449"/>
    </row>
    <row r="2" spans="1:10" ht="21" customHeight="1">
      <c r="A2" s="251" t="s">
        <v>1012</v>
      </c>
      <c r="B2" s="252"/>
      <c r="C2" s="252"/>
      <c r="D2" s="252"/>
      <c r="E2" s="253" t="s">
        <v>1013</v>
      </c>
      <c r="F2" s="253"/>
      <c r="G2" s="253"/>
      <c r="H2" s="254" t="s">
        <v>2</v>
      </c>
    </row>
    <row r="3" spans="1:10" ht="18" customHeight="1">
      <c r="A3" s="450" t="s">
        <v>1014</v>
      </c>
      <c r="B3" s="450"/>
      <c r="C3" s="450"/>
      <c r="D3" s="450"/>
      <c r="E3" s="450" t="s">
        <v>1015</v>
      </c>
      <c r="F3" s="450"/>
      <c r="G3" s="450"/>
      <c r="H3" s="450"/>
    </row>
    <row r="4" spans="1:10" ht="34.200000000000003" customHeight="1">
      <c r="A4" s="255" t="s">
        <v>1016</v>
      </c>
      <c r="B4" s="256" t="s">
        <v>594</v>
      </c>
      <c r="C4" s="256" t="s">
        <v>1017</v>
      </c>
      <c r="D4" s="256" t="s">
        <v>595</v>
      </c>
      <c r="E4" s="255" t="s">
        <v>1016</v>
      </c>
      <c r="F4" s="256" t="s">
        <v>594</v>
      </c>
      <c r="G4" s="256" t="s">
        <v>1017</v>
      </c>
      <c r="H4" s="256" t="s">
        <v>595</v>
      </c>
    </row>
    <row r="5" spans="1:10" ht="18" customHeight="1">
      <c r="A5" s="257" t="s">
        <v>1018</v>
      </c>
      <c r="B5" s="258">
        <f>SUM(B6:B21)</f>
        <v>34444</v>
      </c>
      <c r="C5" s="258">
        <f>SUM(C6:C21)</f>
        <v>38146</v>
      </c>
      <c r="D5" s="259">
        <f t="shared" ref="D5:D45" si="0">IFERROR((C5/B5-1),"")</f>
        <v>0.1074788061781442</v>
      </c>
      <c r="E5" s="260" t="s">
        <v>1019</v>
      </c>
      <c r="F5" s="261">
        <v>23077</v>
      </c>
      <c r="G5" s="261">
        <f>19863+4750</f>
        <v>24613</v>
      </c>
      <c r="H5" s="259">
        <f t="shared" ref="H5:H45" si="1">IFERROR((G5/F5-1),"")</f>
        <v>6.6559778134072989E-2</v>
      </c>
    </row>
    <row r="6" spans="1:10" ht="18" customHeight="1">
      <c r="A6" s="260" t="s">
        <v>1020</v>
      </c>
      <c r="B6" s="262">
        <v>17882</v>
      </c>
      <c r="C6" s="262">
        <v>19334</v>
      </c>
      <c r="D6" s="259">
        <f t="shared" si="0"/>
        <v>8.1198971032323097E-2</v>
      </c>
      <c r="E6" s="260" t="s">
        <v>1021</v>
      </c>
      <c r="F6" s="261"/>
      <c r="G6" s="261"/>
      <c r="H6" s="259" t="str">
        <f t="shared" si="1"/>
        <v/>
      </c>
    </row>
    <row r="7" spans="1:10" ht="18" customHeight="1">
      <c r="A7" s="260" t="s">
        <v>1022</v>
      </c>
      <c r="B7" s="262">
        <v>1489</v>
      </c>
      <c r="C7" s="262">
        <v>1760</v>
      </c>
      <c r="D7" s="259">
        <f t="shared" si="0"/>
        <v>0.18200134318334449</v>
      </c>
      <c r="E7" s="260" t="s">
        <v>1023</v>
      </c>
      <c r="F7" s="261">
        <v>132</v>
      </c>
      <c r="G7" s="261">
        <v>132</v>
      </c>
      <c r="H7" s="259">
        <f t="shared" si="1"/>
        <v>0</v>
      </c>
    </row>
    <row r="8" spans="1:10" ht="18" customHeight="1">
      <c r="A8" s="260" t="s">
        <v>1024</v>
      </c>
      <c r="B8" s="263"/>
      <c r="C8" s="262"/>
      <c r="D8" s="259" t="str">
        <f t="shared" si="0"/>
        <v/>
      </c>
      <c r="E8" s="260" t="s">
        <v>1025</v>
      </c>
      <c r="F8" s="261">
        <v>8600</v>
      </c>
      <c r="G8" s="261">
        <v>11576</v>
      </c>
      <c r="H8" s="259">
        <f t="shared" si="1"/>
        <v>0.34604651162790701</v>
      </c>
    </row>
    <row r="9" spans="1:10" ht="18" customHeight="1">
      <c r="A9" s="260" t="s">
        <v>1026</v>
      </c>
      <c r="B9" s="264">
        <v>608</v>
      </c>
      <c r="C9" s="264">
        <v>818</v>
      </c>
      <c r="D9" s="259">
        <f t="shared" si="0"/>
        <v>0.34539473684210531</v>
      </c>
      <c r="E9" s="260" t="s">
        <v>1027</v>
      </c>
      <c r="F9" s="261">
        <v>27835</v>
      </c>
      <c r="G9" s="261">
        <v>41711</v>
      </c>
      <c r="H9" s="259">
        <f t="shared" si="1"/>
        <v>0.49850907131309508</v>
      </c>
    </row>
    <row r="10" spans="1:10" ht="18" customHeight="1">
      <c r="A10" s="260" t="s">
        <v>1028</v>
      </c>
      <c r="B10" s="264">
        <v>1549</v>
      </c>
      <c r="C10" s="264">
        <v>1739</v>
      </c>
      <c r="D10" s="259">
        <f t="shared" si="0"/>
        <v>0.12265978050355075</v>
      </c>
      <c r="E10" s="260" t="s">
        <v>1029</v>
      </c>
      <c r="F10" s="261">
        <v>679</v>
      </c>
      <c r="G10" s="261">
        <v>1129</v>
      </c>
      <c r="H10" s="259">
        <f t="shared" si="1"/>
        <v>0.66273932253313705</v>
      </c>
    </row>
    <row r="11" spans="1:10" ht="18" customHeight="1">
      <c r="A11" s="260" t="s">
        <v>1030</v>
      </c>
      <c r="B11" s="265">
        <v>1720</v>
      </c>
      <c r="C11" s="265">
        <v>1800</v>
      </c>
      <c r="D11" s="259">
        <f t="shared" si="0"/>
        <v>4.6511627906976827E-2</v>
      </c>
      <c r="E11" s="260" t="s">
        <v>1031</v>
      </c>
      <c r="F11" s="261">
        <v>953</v>
      </c>
      <c r="G11" s="261">
        <v>1701</v>
      </c>
      <c r="H11" s="259">
        <f t="shared" si="1"/>
        <v>0.78488982161594967</v>
      </c>
    </row>
    <row r="12" spans="1:10" ht="18" customHeight="1">
      <c r="A12" s="260" t="s">
        <v>1032</v>
      </c>
      <c r="B12" s="265">
        <v>2428</v>
      </c>
      <c r="C12" s="265">
        <v>2230</v>
      </c>
      <c r="D12" s="259">
        <f t="shared" si="0"/>
        <v>-8.1548599670510757E-2</v>
      </c>
      <c r="E12" s="260" t="s">
        <v>1033</v>
      </c>
      <c r="F12" s="261">
        <v>28700</v>
      </c>
      <c r="G12" s="261">
        <v>37880</v>
      </c>
      <c r="H12" s="259">
        <f t="shared" si="1"/>
        <v>0.31986062717770025</v>
      </c>
    </row>
    <row r="13" spans="1:10" ht="18" customHeight="1">
      <c r="A13" s="260" t="s">
        <v>1034</v>
      </c>
      <c r="B13" s="265">
        <v>748</v>
      </c>
      <c r="C13" s="265">
        <v>779</v>
      </c>
      <c r="D13" s="259">
        <f t="shared" si="0"/>
        <v>4.1443850267379734E-2</v>
      </c>
      <c r="E13" s="260" t="s">
        <v>1035</v>
      </c>
      <c r="F13" s="261">
        <v>14576</v>
      </c>
      <c r="G13" s="261">
        <v>23799</v>
      </c>
      <c r="H13" s="259">
        <f t="shared" si="1"/>
        <v>0.63275246981339195</v>
      </c>
    </row>
    <row r="14" spans="1:10" ht="18" customHeight="1">
      <c r="A14" s="260" t="s">
        <v>1036</v>
      </c>
      <c r="B14" s="265">
        <v>2108</v>
      </c>
      <c r="C14" s="265">
        <v>2046</v>
      </c>
      <c r="D14" s="259">
        <f t="shared" si="0"/>
        <v>-2.9411764705882359E-2</v>
      </c>
      <c r="E14" s="260" t="s">
        <v>1037</v>
      </c>
      <c r="F14" s="261">
        <v>221</v>
      </c>
      <c r="G14" s="261">
        <v>7748</v>
      </c>
      <c r="H14" s="259">
        <f t="shared" si="1"/>
        <v>34.058823529411768</v>
      </c>
    </row>
    <row r="15" spans="1:10" ht="18" customHeight="1">
      <c r="A15" s="260" t="s">
        <v>1038</v>
      </c>
      <c r="B15" s="265">
        <v>618</v>
      </c>
      <c r="C15" s="265">
        <v>375</v>
      </c>
      <c r="D15" s="259">
        <f t="shared" si="0"/>
        <v>-0.39320388349514568</v>
      </c>
      <c r="E15" s="260" t="s">
        <v>1039</v>
      </c>
      <c r="F15" s="261">
        <v>13826</v>
      </c>
      <c r="G15" s="261">
        <f>4897+1219</f>
        <v>6116</v>
      </c>
      <c r="H15" s="259">
        <f t="shared" si="1"/>
        <v>-0.55764501663532473</v>
      </c>
      <c r="J15" s="278"/>
    </row>
    <row r="16" spans="1:10" ht="18" customHeight="1">
      <c r="A16" s="260" t="s">
        <v>1040</v>
      </c>
      <c r="B16" s="265">
        <v>722</v>
      </c>
      <c r="C16" s="265">
        <v>707</v>
      </c>
      <c r="D16" s="259">
        <f t="shared" si="0"/>
        <v>-2.0775623268698085E-2</v>
      </c>
      <c r="E16" s="260" t="s">
        <v>1041</v>
      </c>
      <c r="F16" s="261">
        <v>14406</v>
      </c>
      <c r="G16" s="261">
        <f>39831+731</f>
        <v>40562</v>
      </c>
      <c r="H16" s="259">
        <f t="shared" si="1"/>
        <v>1.8156323753991392</v>
      </c>
    </row>
    <row r="17" spans="1:8" ht="18" customHeight="1">
      <c r="A17" s="260" t="s">
        <v>1042</v>
      </c>
      <c r="B17" s="265">
        <v>1175</v>
      </c>
      <c r="C17" s="265">
        <v>2848</v>
      </c>
      <c r="D17" s="259">
        <f t="shared" si="0"/>
        <v>1.4238297872340424</v>
      </c>
      <c r="E17" s="260" t="s">
        <v>1043</v>
      </c>
      <c r="F17" s="261">
        <v>935</v>
      </c>
      <c r="G17" s="261">
        <v>7707</v>
      </c>
      <c r="H17" s="259">
        <f t="shared" si="1"/>
        <v>7.2427807486631011</v>
      </c>
    </row>
    <row r="18" spans="1:8" ht="18" customHeight="1">
      <c r="A18" s="260" t="s">
        <v>1044</v>
      </c>
      <c r="B18" s="265">
        <v>878</v>
      </c>
      <c r="C18" s="265">
        <v>1110</v>
      </c>
      <c r="D18" s="259">
        <f t="shared" si="0"/>
        <v>0.26423690205011385</v>
      </c>
      <c r="E18" s="266" t="s">
        <v>1045</v>
      </c>
      <c r="F18" s="261">
        <v>9841</v>
      </c>
      <c r="G18" s="261">
        <v>17964</v>
      </c>
      <c r="H18" s="259">
        <f t="shared" si="1"/>
        <v>0.82542424550350568</v>
      </c>
    </row>
    <row r="19" spans="1:8" ht="18" customHeight="1">
      <c r="A19" s="260" t="s">
        <v>1046</v>
      </c>
      <c r="B19" s="265">
        <v>2096</v>
      </c>
      <c r="C19" s="265">
        <v>2100</v>
      </c>
      <c r="D19" s="259">
        <f t="shared" si="0"/>
        <v>1.9083969465649719E-3</v>
      </c>
      <c r="E19" s="260" t="s">
        <v>1047</v>
      </c>
      <c r="F19" s="261">
        <v>433</v>
      </c>
      <c r="G19" s="261">
        <v>827</v>
      </c>
      <c r="H19" s="259">
        <f t="shared" si="1"/>
        <v>0.90993071593533492</v>
      </c>
    </row>
    <row r="20" spans="1:8" ht="18" customHeight="1">
      <c r="A20" s="260" t="s">
        <v>1048</v>
      </c>
      <c r="B20" s="265">
        <v>423</v>
      </c>
      <c r="C20" s="265">
        <v>500</v>
      </c>
      <c r="D20" s="259">
        <f t="shared" si="0"/>
        <v>0.18203309692671388</v>
      </c>
      <c r="E20" s="260" t="s">
        <v>1049</v>
      </c>
      <c r="F20" s="261"/>
      <c r="G20" s="261"/>
      <c r="H20" s="259" t="str">
        <f t="shared" si="1"/>
        <v/>
      </c>
    </row>
    <row r="21" spans="1:8" ht="18" customHeight="1">
      <c r="A21" s="260" t="s">
        <v>1050</v>
      </c>
      <c r="B21" s="267"/>
      <c r="C21" s="268"/>
      <c r="D21" s="259" t="str">
        <f t="shared" si="0"/>
        <v/>
      </c>
      <c r="E21" s="260" t="s">
        <v>1051</v>
      </c>
      <c r="F21" s="261">
        <v>1256</v>
      </c>
      <c r="G21" s="261">
        <f>4009+297+13302</f>
        <v>17608</v>
      </c>
      <c r="H21" s="259">
        <f t="shared" si="1"/>
        <v>13.019108280254777</v>
      </c>
    </row>
    <row r="22" spans="1:8" ht="18" customHeight="1">
      <c r="A22" s="257" t="s">
        <v>1052</v>
      </c>
      <c r="B22" s="258">
        <f>SUM(B23:B30)</f>
        <v>11550</v>
      </c>
      <c r="C22" s="258">
        <f>SUM(C23:C30)</f>
        <v>9228</v>
      </c>
      <c r="D22" s="259">
        <f t="shared" si="0"/>
        <v>-0.20103896103896102</v>
      </c>
      <c r="E22" s="260" t="s">
        <v>1053</v>
      </c>
      <c r="F22" s="261">
        <v>6465</v>
      </c>
      <c r="G22" s="261">
        <v>9916</v>
      </c>
      <c r="H22" s="259">
        <f t="shared" si="1"/>
        <v>0.53379737045630327</v>
      </c>
    </row>
    <row r="23" spans="1:8" ht="18" customHeight="1">
      <c r="A23" s="260" t="s">
        <v>1054</v>
      </c>
      <c r="B23" s="258">
        <v>2337</v>
      </c>
      <c r="C23" s="258">
        <v>1998</v>
      </c>
      <c r="D23" s="259">
        <f t="shared" si="0"/>
        <v>-0.14505776636713741</v>
      </c>
      <c r="E23" s="260" t="s">
        <v>1055</v>
      </c>
      <c r="F23" s="261">
        <v>110</v>
      </c>
      <c r="G23" s="261">
        <v>783</v>
      </c>
      <c r="H23" s="259">
        <f t="shared" si="1"/>
        <v>6.1181818181818182</v>
      </c>
    </row>
    <row r="24" spans="1:8" ht="18" customHeight="1">
      <c r="A24" s="260" t="s">
        <v>1056</v>
      </c>
      <c r="B24" s="258">
        <v>1684</v>
      </c>
      <c r="C24" s="258">
        <v>1550</v>
      </c>
      <c r="D24" s="259">
        <f t="shared" si="0"/>
        <v>-7.957244655581952E-2</v>
      </c>
      <c r="E24" s="260" t="s">
        <v>1057</v>
      </c>
      <c r="F24" s="261">
        <v>1590</v>
      </c>
      <c r="G24" s="261">
        <v>1619</v>
      </c>
      <c r="H24" s="259">
        <f t="shared" si="1"/>
        <v>1.8238993710691931E-2</v>
      </c>
    </row>
    <row r="25" spans="1:8" ht="18" customHeight="1">
      <c r="A25" s="260" t="s">
        <v>1058</v>
      </c>
      <c r="B25" s="258">
        <v>2226</v>
      </c>
      <c r="C25" s="258">
        <v>1850</v>
      </c>
      <c r="D25" s="259">
        <f t="shared" si="0"/>
        <v>-0.16891284815813112</v>
      </c>
      <c r="E25" s="260" t="s">
        <v>1059</v>
      </c>
      <c r="F25" s="261"/>
      <c r="G25" s="261">
        <v>3500</v>
      </c>
      <c r="H25" s="259" t="str">
        <f t="shared" si="1"/>
        <v/>
      </c>
    </row>
    <row r="26" spans="1:8" ht="18" customHeight="1">
      <c r="A26" s="260" t="s">
        <v>1060</v>
      </c>
      <c r="B26" s="258"/>
      <c r="C26" s="258"/>
      <c r="D26" s="259" t="str">
        <f t="shared" si="0"/>
        <v/>
      </c>
      <c r="E26" s="260" t="s">
        <v>605</v>
      </c>
      <c r="F26" s="261"/>
      <c r="G26" s="261">
        <v>10700</v>
      </c>
      <c r="H26" s="259" t="str">
        <f t="shared" si="1"/>
        <v/>
      </c>
    </row>
    <row r="27" spans="1:8" ht="18" customHeight="1">
      <c r="A27" s="266" t="s">
        <v>1061</v>
      </c>
      <c r="B27" s="258">
        <v>3906</v>
      </c>
      <c r="C27" s="258">
        <v>2830</v>
      </c>
      <c r="D27" s="259">
        <f t="shared" si="0"/>
        <v>-0.27547363031233996</v>
      </c>
      <c r="E27" s="266" t="s">
        <v>1062</v>
      </c>
      <c r="F27" s="261">
        <v>134</v>
      </c>
      <c r="G27" s="261">
        <v>300</v>
      </c>
      <c r="H27" s="259">
        <f t="shared" si="1"/>
        <v>1.2388059701492535</v>
      </c>
    </row>
    <row r="28" spans="1:8" ht="18" customHeight="1">
      <c r="A28" s="266" t="s">
        <v>1063</v>
      </c>
      <c r="B28" s="269"/>
      <c r="C28" s="269"/>
      <c r="D28" s="259" t="str">
        <f t="shared" si="0"/>
        <v/>
      </c>
      <c r="E28" s="266" t="s">
        <v>1064</v>
      </c>
      <c r="F28" s="261">
        <v>4</v>
      </c>
      <c r="G28" s="261">
        <v>30</v>
      </c>
      <c r="H28" s="259">
        <f t="shared" si="1"/>
        <v>6.5</v>
      </c>
    </row>
    <row r="29" spans="1:8" ht="18" customHeight="1">
      <c r="A29" s="260" t="s">
        <v>1065</v>
      </c>
      <c r="B29" s="269">
        <v>1062</v>
      </c>
      <c r="C29" s="269">
        <v>1000</v>
      </c>
      <c r="D29" s="259">
        <f t="shared" si="0"/>
        <v>-5.8380414312617757E-2</v>
      </c>
      <c r="E29" s="263"/>
      <c r="F29" s="263"/>
      <c r="G29" s="263"/>
      <c r="H29" s="259" t="str">
        <f t="shared" si="1"/>
        <v/>
      </c>
    </row>
    <row r="30" spans="1:8" ht="18" customHeight="1">
      <c r="A30" s="260" t="s">
        <v>1066</v>
      </c>
      <c r="B30" s="269">
        <v>335</v>
      </c>
      <c r="C30" s="269"/>
      <c r="D30" s="259">
        <f t="shared" si="0"/>
        <v>-1</v>
      </c>
      <c r="E30" s="270"/>
      <c r="F30" s="261"/>
      <c r="G30" s="261"/>
      <c r="H30" s="259" t="str">
        <f t="shared" si="1"/>
        <v/>
      </c>
    </row>
    <row r="31" spans="1:8" ht="18" customHeight="1">
      <c r="A31" s="270" t="s">
        <v>620</v>
      </c>
      <c r="B31" s="258">
        <f>SUM(B5,B22)</f>
        <v>45994</v>
      </c>
      <c r="C31" s="258">
        <f>SUM(C5,C22)</f>
        <v>47374</v>
      </c>
      <c r="D31" s="259">
        <f t="shared" si="0"/>
        <v>3.000391355394183E-2</v>
      </c>
      <c r="E31" s="270" t="s">
        <v>621</v>
      </c>
      <c r="F31" s="261">
        <f>SUM(F5:F30)</f>
        <v>153773</v>
      </c>
      <c r="G31" s="261">
        <f>SUM(G5:G30)</f>
        <v>267921</v>
      </c>
      <c r="H31" s="259">
        <f t="shared" si="1"/>
        <v>0.74231497076860053</v>
      </c>
    </row>
    <row r="32" spans="1:8" ht="18" customHeight="1">
      <c r="A32" s="271" t="s">
        <v>60</v>
      </c>
      <c r="B32" s="272">
        <f>SUM(B33:B38,B41,B43)</f>
        <v>135218</v>
      </c>
      <c r="C32" s="272">
        <f>SUM(C33:C38,C41,C43)</f>
        <v>239193</v>
      </c>
      <c r="D32" s="259">
        <f t="shared" si="0"/>
        <v>0.76894348385569966</v>
      </c>
      <c r="E32" s="271" t="s">
        <v>61</v>
      </c>
      <c r="F32" s="272">
        <f>SUM(F33:F36,F40)</f>
        <v>23716</v>
      </c>
      <c r="G32" s="272">
        <f>SUM(G33:G36)</f>
        <v>17736</v>
      </c>
      <c r="H32" s="259">
        <f t="shared" si="1"/>
        <v>-0.25215044695564182</v>
      </c>
    </row>
    <row r="33" spans="1:8" ht="18" customHeight="1">
      <c r="A33" s="273" t="s">
        <v>62</v>
      </c>
      <c r="B33" s="272">
        <v>5693</v>
      </c>
      <c r="C33" s="272">
        <v>5693</v>
      </c>
      <c r="D33" s="259">
        <f t="shared" si="0"/>
        <v>0</v>
      </c>
      <c r="E33" s="273" t="s">
        <v>63</v>
      </c>
      <c r="F33" s="272">
        <v>17977</v>
      </c>
      <c r="G33" s="272">
        <v>17736</v>
      </c>
      <c r="H33" s="259">
        <f t="shared" si="1"/>
        <v>-1.3406018801802255E-2</v>
      </c>
    </row>
    <row r="34" spans="1:8" ht="18" customHeight="1">
      <c r="A34" s="273" t="s">
        <v>64</v>
      </c>
      <c r="B34" s="272">
        <f>69415+83</f>
        <v>69498</v>
      </c>
      <c r="C34" s="272">
        <v>115576</v>
      </c>
      <c r="D34" s="259">
        <f t="shared" si="0"/>
        <v>0.66301188523410737</v>
      </c>
      <c r="E34" s="273" t="s">
        <v>65</v>
      </c>
      <c r="F34" s="272">
        <v>606</v>
      </c>
      <c r="G34" s="272"/>
      <c r="H34" s="259">
        <f t="shared" si="1"/>
        <v>-1</v>
      </c>
    </row>
    <row r="35" spans="1:8" ht="18" customHeight="1">
      <c r="A35" s="273" t="s">
        <v>66</v>
      </c>
      <c r="B35" s="272">
        <v>16957</v>
      </c>
      <c r="C35" s="272">
        <v>15000</v>
      </c>
      <c r="D35" s="259">
        <f t="shared" si="0"/>
        <v>-0.11540956537123315</v>
      </c>
      <c r="E35" s="273" t="s">
        <v>67</v>
      </c>
      <c r="F35" s="272">
        <v>3907</v>
      </c>
      <c r="G35" s="272"/>
      <c r="H35" s="259">
        <f t="shared" si="1"/>
        <v>-1</v>
      </c>
    </row>
    <row r="36" spans="1:8" ht="18" customHeight="1">
      <c r="A36" s="273" t="s">
        <v>68</v>
      </c>
      <c r="B36" s="272">
        <v>4042</v>
      </c>
      <c r="C36" s="272">
        <v>3907</v>
      </c>
      <c r="D36" s="259">
        <f t="shared" si="0"/>
        <v>-3.3399307273626944E-2</v>
      </c>
      <c r="E36" s="273" t="s">
        <v>69</v>
      </c>
      <c r="F36" s="272">
        <f>1088+83</f>
        <v>1171</v>
      </c>
      <c r="G36" s="272"/>
      <c r="H36" s="259">
        <f t="shared" si="1"/>
        <v>-1</v>
      </c>
    </row>
    <row r="37" spans="1:8" ht="18" customHeight="1">
      <c r="A37" s="273" t="s">
        <v>70</v>
      </c>
      <c r="B37" s="272">
        <f>8593+14124+6449</f>
        <v>29166</v>
      </c>
      <c r="C37" s="272">
        <v>78207</v>
      </c>
      <c r="D37" s="259">
        <f t="shared" si="0"/>
        <v>1.6814441472947954</v>
      </c>
      <c r="E37" s="274" t="s">
        <v>73</v>
      </c>
      <c r="F37" s="272">
        <f>F38+F39</f>
        <v>3723</v>
      </c>
      <c r="G37" s="272">
        <f>G38+G39</f>
        <v>910</v>
      </c>
      <c r="H37" s="259">
        <f t="shared" si="1"/>
        <v>-0.75557346226161703</v>
      </c>
    </row>
    <row r="38" spans="1:8" ht="18" customHeight="1">
      <c r="A38" s="273" t="s">
        <v>72</v>
      </c>
      <c r="B38" s="272">
        <v>3653</v>
      </c>
      <c r="C38" s="272">
        <v>810</v>
      </c>
      <c r="D38" s="259">
        <f t="shared" si="0"/>
        <v>-0.77826444018614838</v>
      </c>
      <c r="E38" s="273" t="s">
        <v>75</v>
      </c>
      <c r="F38" s="272">
        <v>3723</v>
      </c>
      <c r="G38" s="272">
        <v>910</v>
      </c>
      <c r="H38" s="259">
        <f t="shared" si="1"/>
        <v>-0.75557346226161703</v>
      </c>
    </row>
    <row r="39" spans="1:8" ht="18" customHeight="1">
      <c r="A39" s="273" t="s">
        <v>74</v>
      </c>
      <c r="B39" s="272"/>
      <c r="C39" s="272"/>
      <c r="D39" s="259" t="str">
        <f t="shared" si="0"/>
        <v/>
      </c>
      <c r="E39" s="273" t="s">
        <v>77</v>
      </c>
      <c r="F39" s="272"/>
      <c r="G39" s="272"/>
      <c r="H39" s="259" t="str">
        <f t="shared" si="1"/>
        <v/>
      </c>
    </row>
    <row r="40" spans="1:8" ht="18" customHeight="1">
      <c r="A40" s="273" t="s">
        <v>76</v>
      </c>
      <c r="B40" s="272">
        <v>3653</v>
      </c>
      <c r="C40" s="272">
        <v>810</v>
      </c>
      <c r="D40" s="259">
        <f t="shared" si="0"/>
        <v>-0.77826444018614838</v>
      </c>
      <c r="E40" s="275" t="s">
        <v>1067</v>
      </c>
      <c r="F40" s="261">
        <f>SUM(F41)</f>
        <v>55</v>
      </c>
      <c r="G40" s="261"/>
      <c r="H40" s="259">
        <f t="shared" si="1"/>
        <v>-1</v>
      </c>
    </row>
    <row r="41" spans="1:8" ht="18" customHeight="1">
      <c r="A41" s="276" t="s">
        <v>78</v>
      </c>
      <c r="B41" s="272">
        <v>3294</v>
      </c>
      <c r="C41" s="272">
        <f>SUM(C42)</f>
        <v>20000</v>
      </c>
      <c r="D41" s="259">
        <f t="shared" si="0"/>
        <v>5.0716454159077111</v>
      </c>
      <c r="E41" s="275" t="s">
        <v>81</v>
      </c>
      <c r="F41" s="261">
        <v>55</v>
      </c>
      <c r="G41" s="261"/>
      <c r="H41" s="259">
        <f t="shared" si="1"/>
        <v>-1</v>
      </c>
    </row>
    <row r="42" spans="1:8" ht="18" customHeight="1">
      <c r="A42" s="276" t="s">
        <v>80</v>
      </c>
      <c r="B42" s="272">
        <v>3294</v>
      </c>
      <c r="C42" s="272">
        <v>20000</v>
      </c>
      <c r="D42" s="259">
        <f t="shared" si="0"/>
        <v>5.0716454159077111</v>
      </c>
      <c r="E42" s="260"/>
      <c r="F42" s="261"/>
      <c r="G42" s="261"/>
      <c r="H42" s="259" t="str">
        <f t="shared" si="1"/>
        <v/>
      </c>
    </row>
    <row r="43" spans="1:8" ht="18" customHeight="1">
      <c r="A43" s="273" t="s">
        <v>1068</v>
      </c>
      <c r="B43" s="272">
        <v>2915</v>
      </c>
      <c r="C43" s="272"/>
      <c r="D43" s="259">
        <f t="shared" si="0"/>
        <v>-1</v>
      </c>
      <c r="E43" s="260"/>
      <c r="F43" s="261"/>
      <c r="G43" s="261"/>
      <c r="H43" s="259" t="str">
        <f t="shared" si="1"/>
        <v/>
      </c>
    </row>
    <row r="44" spans="1:8" ht="18" customHeight="1">
      <c r="A44" s="260"/>
      <c r="B44" s="261"/>
      <c r="C44" s="261"/>
      <c r="D44" s="259" t="str">
        <f t="shared" si="0"/>
        <v/>
      </c>
      <c r="E44" s="260"/>
      <c r="F44" s="261"/>
      <c r="G44" s="261"/>
      <c r="H44" s="259" t="str">
        <f t="shared" si="1"/>
        <v/>
      </c>
    </row>
    <row r="45" spans="1:8" ht="18" customHeight="1">
      <c r="A45" s="270" t="s">
        <v>636</v>
      </c>
      <c r="B45" s="261">
        <f>B31+B32</f>
        <v>181212</v>
      </c>
      <c r="C45" s="261">
        <f>C31+C32</f>
        <v>286567</v>
      </c>
      <c r="D45" s="259">
        <f t="shared" si="0"/>
        <v>0.58139085711763028</v>
      </c>
      <c r="E45" s="270" t="s">
        <v>637</v>
      </c>
      <c r="F45" s="261">
        <f>F31+F32+F37</f>
        <v>181212</v>
      </c>
      <c r="G45" s="261">
        <f>G31+G32+G37</f>
        <v>286567</v>
      </c>
      <c r="H45" s="259">
        <f t="shared" si="1"/>
        <v>0.58139085711763028</v>
      </c>
    </row>
    <row r="46" spans="1:8">
      <c r="G46" s="277"/>
    </row>
  </sheetData>
  <mergeCells count="3">
    <mergeCell ref="A1:H1"/>
    <mergeCell ref="A3:D3"/>
    <mergeCell ref="E3:H3"/>
  </mergeCells>
  <phoneticPr fontId="41" type="noConversion"/>
  <printOptions horizontalCentered="1"/>
  <pageMargins left="0.47244094488188998" right="0.39370078740157499" top="0.82677165354330695" bottom="0.90551181102362199" header="0" footer="0"/>
  <pageSetup paperSize="9" scale="82" orientation="portrait" verticalDpi="1200" r:id="rId1"/>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57"/>
  <sheetViews>
    <sheetView showZeros="0" view="pageBreakPreview" zoomScale="90" zoomScaleNormal="100" workbookViewId="0">
      <pane ySplit="3" topLeftCell="A432" activePane="bottomLeft" state="frozen"/>
      <selection activeCell="C457" sqref="C457"/>
      <selection pane="bottomLeft" activeCell="C3" sqref="C1:C1048576"/>
    </sheetView>
  </sheetViews>
  <sheetFormatPr defaultColWidth="9" defaultRowHeight="14.4"/>
  <cols>
    <col min="1" max="1" width="16.5" style="237" customWidth="1"/>
    <col min="2" max="2" width="27.5" style="237" customWidth="1"/>
    <col min="3" max="11" width="9.09765625" style="238" customWidth="1"/>
    <col min="12" max="16384" width="9" style="237"/>
  </cols>
  <sheetData>
    <row r="1" spans="1:11">
      <c r="A1" s="453"/>
      <c r="B1" s="453"/>
      <c r="C1" s="453"/>
      <c r="D1" s="453"/>
      <c r="E1" s="453"/>
      <c r="F1" s="453"/>
      <c r="G1" s="453"/>
      <c r="H1" s="453"/>
      <c r="I1" s="453"/>
      <c r="J1" s="453"/>
      <c r="K1" s="453"/>
    </row>
    <row r="2" spans="1:11" ht="30.75" customHeight="1">
      <c r="A2" s="454" t="s">
        <v>1069</v>
      </c>
      <c r="B2" s="454"/>
      <c r="C2" s="454"/>
      <c r="D2" s="454"/>
      <c r="E2" s="454"/>
      <c r="F2" s="454"/>
      <c r="G2" s="454"/>
      <c r="H2" s="454"/>
      <c r="I2" s="454"/>
      <c r="J2" s="454"/>
      <c r="K2" s="454"/>
    </row>
    <row r="3" spans="1:11" s="236" customFormat="1" ht="27" customHeight="1">
      <c r="A3" s="455" t="s">
        <v>1070</v>
      </c>
      <c r="B3" s="455"/>
      <c r="C3" s="239"/>
      <c r="D3" s="239"/>
      <c r="E3" s="239"/>
      <c r="F3" s="239"/>
      <c r="G3" s="239"/>
      <c r="H3" s="239"/>
      <c r="I3" s="239"/>
      <c r="J3" s="239"/>
      <c r="K3" s="247" t="s">
        <v>1071</v>
      </c>
    </row>
    <row r="4" spans="1:11" ht="18.75" customHeight="1">
      <c r="A4" s="456" t="s">
        <v>1072</v>
      </c>
      <c r="B4" s="457"/>
      <c r="C4" s="458" t="str">
        <f>"2026"&amp;"年预算数"</f>
        <v>2026年预算数</v>
      </c>
      <c r="D4" s="459"/>
      <c r="E4" s="459"/>
      <c r="F4" s="459"/>
      <c r="G4" s="459"/>
      <c r="H4" s="459"/>
      <c r="I4" s="459"/>
      <c r="J4" s="459"/>
      <c r="K4" s="460"/>
    </row>
    <row r="5" spans="1:11" ht="18.75" customHeight="1">
      <c r="A5" s="240" t="s">
        <v>1073</v>
      </c>
      <c r="B5" s="240" t="s">
        <v>1074</v>
      </c>
      <c r="C5" s="241" t="s">
        <v>1075</v>
      </c>
      <c r="D5" s="241" t="s">
        <v>1076</v>
      </c>
      <c r="E5" s="241" t="s">
        <v>1077</v>
      </c>
      <c r="F5" s="241" t="s">
        <v>1078</v>
      </c>
      <c r="G5" s="241" t="s">
        <v>1079</v>
      </c>
      <c r="H5" s="241" t="s">
        <v>1080</v>
      </c>
      <c r="I5" s="241" t="s">
        <v>1081</v>
      </c>
      <c r="J5" s="241" t="s">
        <v>1082</v>
      </c>
      <c r="K5" s="241" t="s">
        <v>1083</v>
      </c>
    </row>
    <row r="6" spans="1:11" ht="18.75" customHeight="1">
      <c r="A6" s="242">
        <v>201</v>
      </c>
      <c r="B6" s="242" t="s">
        <v>1084</v>
      </c>
      <c r="C6" s="243">
        <f>C7+C16+C23+C28+C32+C37+C40+C42+C45+C48+C50+C53+C58+C63+C67+C71+C76+C79+C84+C90</f>
        <v>24613</v>
      </c>
      <c r="D6" s="243">
        <f>D7+D16+D23+D28+D32+D37+D40+D42+D45+D48+D50+D53+D58+D63+D67+D71+D76+D79+D84+D90</f>
        <v>17277</v>
      </c>
      <c r="E6" s="243">
        <f t="shared" ref="E6:K6" si="0">E7+E16+E23+E28+E32+E37+E40+E42+E45+E48+E50+E53+E58+E63+E67+E71+E76+E79+E84+E90</f>
        <v>1455</v>
      </c>
      <c r="F6" s="243">
        <f t="shared" si="0"/>
        <v>1110</v>
      </c>
      <c r="G6" s="243">
        <f t="shared" si="0"/>
        <v>1174</v>
      </c>
      <c r="H6" s="243">
        <f t="shared" si="0"/>
        <v>923</v>
      </c>
      <c r="I6" s="243">
        <f t="shared" si="0"/>
        <v>869</v>
      </c>
      <c r="J6" s="243">
        <f t="shared" si="0"/>
        <v>894</v>
      </c>
      <c r="K6" s="243">
        <f t="shared" si="0"/>
        <v>911</v>
      </c>
    </row>
    <row r="7" spans="1:11" ht="18.75" customHeight="1">
      <c r="A7" s="244">
        <v>20101</v>
      </c>
      <c r="B7" s="244" t="s">
        <v>1085</v>
      </c>
      <c r="C7" s="245">
        <f>SUM(C8:C15)</f>
        <v>981</v>
      </c>
      <c r="D7" s="245">
        <v>956</v>
      </c>
      <c r="E7" s="245">
        <f t="shared" ref="E7:K7" si="1">SUM(E8:E15)</f>
        <v>12</v>
      </c>
      <c r="F7" s="245">
        <f t="shared" si="1"/>
        <v>0</v>
      </c>
      <c r="G7" s="245">
        <f t="shared" si="1"/>
        <v>0</v>
      </c>
      <c r="H7" s="245">
        <f t="shared" si="1"/>
        <v>4</v>
      </c>
      <c r="I7" s="245">
        <f t="shared" si="1"/>
        <v>9</v>
      </c>
      <c r="J7" s="245">
        <f t="shared" si="1"/>
        <v>0</v>
      </c>
      <c r="K7" s="245">
        <f t="shared" si="1"/>
        <v>0</v>
      </c>
    </row>
    <row r="8" spans="1:11" ht="18.75" customHeight="1">
      <c r="A8" s="246">
        <v>2010101</v>
      </c>
      <c r="B8" s="246" t="s">
        <v>1086</v>
      </c>
      <c r="C8" s="245">
        <v>450</v>
      </c>
      <c r="D8" s="245">
        <v>442</v>
      </c>
      <c r="E8" s="245"/>
      <c r="F8" s="245"/>
      <c r="G8" s="245"/>
      <c r="H8" s="245">
        <v>4</v>
      </c>
      <c r="I8" s="245">
        <v>4</v>
      </c>
      <c r="J8" s="245"/>
      <c r="K8" s="245"/>
    </row>
    <row r="9" spans="1:11" ht="18.75" customHeight="1">
      <c r="A9" s="246">
        <v>2010102</v>
      </c>
      <c r="B9" s="246" t="s">
        <v>1087</v>
      </c>
      <c r="C9" s="245">
        <v>5</v>
      </c>
      <c r="D9" s="245">
        <v>0</v>
      </c>
      <c r="E9" s="245">
        <v>5</v>
      </c>
      <c r="F9" s="245"/>
      <c r="G9" s="245"/>
      <c r="H9" s="245"/>
      <c r="I9" s="245"/>
      <c r="J9" s="245"/>
      <c r="K9" s="245"/>
    </row>
    <row r="10" spans="1:11" ht="18.75" customHeight="1">
      <c r="A10" s="246">
        <v>2010103</v>
      </c>
      <c r="B10" s="246" t="s">
        <v>1088</v>
      </c>
      <c r="C10" s="245">
        <v>45</v>
      </c>
      <c r="D10" s="245">
        <v>45</v>
      </c>
      <c r="E10" s="245"/>
      <c r="F10" s="245"/>
      <c r="G10" s="245"/>
      <c r="H10" s="245"/>
      <c r="I10" s="245"/>
      <c r="J10" s="245"/>
      <c r="K10" s="245"/>
    </row>
    <row r="11" spans="1:11" ht="18.75" customHeight="1">
      <c r="A11" s="246">
        <v>2010104</v>
      </c>
      <c r="B11" s="246" t="s">
        <v>1089</v>
      </c>
      <c r="C11" s="245">
        <v>50</v>
      </c>
      <c r="D11" s="245">
        <v>50</v>
      </c>
      <c r="E11" s="245"/>
      <c r="F11" s="245"/>
      <c r="G11" s="245"/>
      <c r="H11" s="245"/>
      <c r="I11" s="245"/>
      <c r="J11" s="245"/>
      <c r="K11" s="245"/>
    </row>
    <row r="12" spans="1:11" ht="18.75" customHeight="1">
      <c r="A12" s="246">
        <v>2010105</v>
      </c>
      <c r="B12" s="246" t="s">
        <v>1090</v>
      </c>
      <c r="C12" s="245">
        <v>7</v>
      </c>
      <c r="D12" s="245">
        <v>0</v>
      </c>
      <c r="E12" s="245">
        <v>7</v>
      </c>
      <c r="F12" s="245"/>
      <c r="G12" s="245"/>
      <c r="H12" s="245"/>
      <c r="I12" s="245"/>
      <c r="J12" s="245"/>
      <c r="K12" s="245"/>
    </row>
    <row r="13" spans="1:11" ht="18.75" customHeight="1">
      <c r="A13" s="246">
        <v>2010107</v>
      </c>
      <c r="B13" s="246" t="s">
        <v>1091</v>
      </c>
      <c r="C13" s="245">
        <v>63</v>
      </c>
      <c r="D13" s="245">
        <v>58</v>
      </c>
      <c r="E13" s="245"/>
      <c r="F13" s="245"/>
      <c r="G13" s="245"/>
      <c r="H13" s="245"/>
      <c r="I13" s="245">
        <v>5</v>
      </c>
      <c r="J13" s="245"/>
      <c r="K13" s="245"/>
    </row>
    <row r="14" spans="1:11" ht="18.75" customHeight="1">
      <c r="A14" s="246">
        <v>2010108</v>
      </c>
      <c r="B14" s="246" t="s">
        <v>1092</v>
      </c>
      <c r="C14" s="245">
        <v>311</v>
      </c>
      <c r="D14" s="245">
        <v>311</v>
      </c>
      <c r="E14" s="245"/>
      <c r="F14" s="245"/>
      <c r="G14" s="245"/>
      <c r="H14" s="245"/>
      <c r="I14" s="245"/>
      <c r="J14" s="245"/>
      <c r="K14" s="245"/>
    </row>
    <row r="15" spans="1:11" ht="18.75" customHeight="1">
      <c r="A15" s="246">
        <v>2010199</v>
      </c>
      <c r="B15" s="246" t="s">
        <v>1093</v>
      </c>
      <c r="C15" s="245">
        <v>50</v>
      </c>
      <c r="D15" s="245">
        <v>50</v>
      </c>
      <c r="E15" s="245"/>
      <c r="F15" s="245"/>
      <c r="G15" s="245"/>
      <c r="H15" s="245"/>
      <c r="I15" s="245"/>
      <c r="J15" s="245"/>
      <c r="K15" s="245"/>
    </row>
    <row r="16" spans="1:11" ht="18.75" customHeight="1">
      <c r="A16" s="244">
        <v>20102</v>
      </c>
      <c r="B16" s="244" t="s">
        <v>1094</v>
      </c>
      <c r="C16" s="245">
        <f>SUM(C17:C22)</f>
        <v>1001</v>
      </c>
      <c r="D16" s="245">
        <v>1001</v>
      </c>
      <c r="E16" s="245">
        <f t="shared" ref="E16:K16" si="2">SUM(E17:E22)</f>
        <v>0</v>
      </c>
      <c r="F16" s="245">
        <f t="shared" si="2"/>
        <v>0</v>
      </c>
      <c r="G16" s="245">
        <f t="shared" si="2"/>
        <v>0</v>
      </c>
      <c r="H16" s="245">
        <f t="shared" si="2"/>
        <v>0</v>
      </c>
      <c r="I16" s="245">
        <f t="shared" si="2"/>
        <v>0</v>
      </c>
      <c r="J16" s="245">
        <f t="shared" si="2"/>
        <v>0</v>
      </c>
      <c r="K16" s="245">
        <f t="shared" si="2"/>
        <v>0</v>
      </c>
    </row>
    <row r="17" spans="1:11" ht="18.75" customHeight="1">
      <c r="A17" s="246">
        <v>2010201</v>
      </c>
      <c r="B17" s="246" t="s">
        <v>1086</v>
      </c>
      <c r="C17" s="245">
        <v>562</v>
      </c>
      <c r="D17" s="245">
        <v>562</v>
      </c>
      <c r="E17" s="245"/>
      <c r="F17" s="245"/>
      <c r="G17" s="245"/>
      <c r="H17" s="245"/>
      <c r="I17" s="245"/>
      <c r="J17" s="245"/>
      <c r="K17" s="245"/>
    </row>
    <row r="18" spans="1:11" ht="18.75" customHeight="1">
      <c r="A18" s="246">
        <v>2010202</v>
      </c>
      <c r="B18" s="246" t="s">
        <v>1087</v>
      </c>
      <c r="C18" s="245">
        <v>21</v>
      </c>
      <c r="D18" s="245">
        <v>21</v>
      </c>
      <c r="E18" s="245"/>
      <c r="F18" s="245"/>
      <c r="G18" s="245"/>
      <c r="H18" s="245"/>
      <c r="I18" s="245"/>
      <c r="J18" s="245"/>
      <c r="K18" s="245"/>
    </row>
    <row r="19" spans="1:11" ht="18.75" customHeight="1">
      <c r="A19" s="246">
        <v>2010203</v>
      </c>
      <c r="B19" s="246" t="s">
        <v>1088</v>
      </c>
      <c r="C19" s="245">
        <v>40</v>
      </c>
      <c r="D19" s="245">
        <v>40</v>
      </c>
      <c r="E19" s="245"/>
      <c r="F19" s="245"/>
      <c r="G19" s="245"/>
      <c r="H19" s="245"/>
      <c r="I19" s="245"/>
      <c r="J19" s="245"/>
      <c r="K19" s="245"/>
    </row>
    <row r="20" spans="1:11" ht="18.75" customHeight="1">
      <c r="A20" s="246">
        <v>2010204</v>
      </c>
      <c r="B20" s="246" t="s">
        <v>1095</v>
      </c>
      <c r="C20" s="245">
        <v>50</v>
      </c>
      <c r="D20" s="245">
        <v>50</v>
      </c>
      <c r="E20" s="245"/>
      <c r="F20" s="245"/>
      <c r="G20" s="245"/>
      <c r="H20" s="245"/>
      <c r="I20" s="245"/>
      <c r="J20" s="245"/>
      <c r="K20" s="245"/>
    </row>
    <row r="21" spans="1:11" ht="18.75" customHeight="1">
      <c r="A21" s="246">
        <v>2010206</v>
      </c>
      <c r="B21" s="246" t="s">
        <v>1096</v>
      </c>
      <c r="C21" s="245">
        <v>20</v>
      </c>
      <c r="D21" s="245">
        <v>20</v>
      </c>
      <c r="E21" s="245"/>
      <c r="F21" s="245"/>
      <c r="G21" s="245"/>
      <c r="H21" s="245"/>
      <c r="I21" s="245"/>
      <c r="J21" s="245"/>
      <c r="K21" s="245"/>
    </row>
    <row r="22" spans="1:11" ht="18.75" customHeight="1">
      <c r="A22" s="246">
        <v>2010299</v>
      </c>
      <c r="B22" s="246" t="s">
        <v>1097</v>
      </c>
      <c r="C22" s="245">
        <v>308</v>
      </c>
      <c r="D22" s="245">
        <v>308</v>
      </c>
      <c r="E22" s="245"/>
      <c r="F22" s="245"/>
      <c r="G22" s="245"/>
      <c r="H22" s="245"/>
      <c r="I22" s="245"/>
      <c r="J22" s="245"/>
      <c r="K22" s="245"/>
    </row>
    <row r="23" spans="1:11" ht="18.75" customHeight="1">
      <c r="A23" s="244">
        <v>20103</v>
      </c>
      <c r="B23" s="244" t="s">
        <v>1098</v>
      </c>
      <c r="C23" s="245">
        <f>SUM(C24:C27)</f>
        <v>7492</v>
      </c>
      <c r="D23" s="245">
        <v>1586</v>
      </c>
      <c r="E23" s="245">
        <f t="shared" ref="E23:K23" si="3">SUM(E24:E27)</f>
        <v>1204</v>
      </c>
      <c r="F23" s="245">
        <f t="shared" si="3"/>
        <v>921</v>
      </c>
      <c r="G23" s="245">
        <f t="shared" si="3"/>
        <v>1011</v>
      </c>
      <c r="H23" s="245">
        <f t="shared" si="3"/>
        <v>711</v>
      </c>
      <c r="I23" s="245">
        <f t="shared" si="3"/>
        <v>680</v>
      </c>
      <c r="J23" s="245">
        <f t="shared" si="3"/>
        <v>667</v>
      </c>
      <c r="K23" s="245">
        <f t="shared" si="3"/>
        <v>712</v>
      </c>
    </row>
    <row r="24" spans="1:11" ht="18.75" customHeight="1">
      <c r="A24" s="246">
        <v>2010301</v>
      </c>
      <c r="B24" s="246" t="s">
        <v>1086</v>
      </c>
      <c r="C24" s="245">
        <v>3828</v>
      </c>
      <c r="D24" s="245">
        <v>998</v>
      </c>
      <c r="E24" s="245">
        <v>467</v>
      </c>
      <c r="F24" s="245">
        <v>489</v>
      </c>
      <c r="G24" s="245">
        <v>414</v>
      </c>
      <c r="H24" s="245">
        <v>422</v>
      </c>
      <c r="I24" s="245">
        <v>381</v>
      </c>
      <c r="J24" s="245">
        <v>323</v>
      </c>
      <c r="K24" s="245">
        <v>334</v>
      </c>
    </row>
    <row r="25" spans="1:11" ht="18.75" customHeight="1">
      <c r="A25" s="246">
        <v>2010302</v>
      </c>
      <c r="B25" s="246" t="s">
        <v>1087</v>
      </c>
      <c r="C25" s="245">
        <v>35</v>
      </c>
      <c r="D25" s="245">
        <v>35</v>
      </c>
      <c r="E25" s="245"/>
      <c r="F25" s="245"/>
      <c r="G25" s="245"/>
      <c r="H25" s="245"/>
      <c r="I25" s="245"/>
      <c r="J25" s="245"/>
      <c r="K25" s="245"/>
    </row>
    <row r="26" spans="1:11" ht="18.75" customHeight="1">
      <c r="A26" s="246">
        <v>2010303</v>
      </c>
      <c r="B26" s="246" t="s">
        <v>1088</v>
      </c>
      <c r="C26" s="245">
        <v>338</v>
      </c>
      <c r="D26" s="245">
        <v>338</v>
      </c>
      <c r="E26" s="245"/>
      <c r="F26" s="245"/>
      <c r="G26" s="245"/>
      <c r="H26" s="245"/>
      <c r="I26" s="245"/>
      <c r="J26" s="245"/>
      <c r="K26" s="245"/>
    </row>
    <row r="27" spans="1:11" ht="18.75" customHeight="1">
      <c r="A27" s="246">
        <v>2010399</v>
      </c>
      <c r="B27" s="246" t="s">
        <v>1099</v>
      </c>
      <c r="C27" s="245">
        <v>3291</v>
      </c>
      <c r="D27" s="245">
        <v>215</v>
      </c>
      <c r="E27" s="245">
        <v>737</v>
      </c>
      <c r="F27" s="245">
        <v>432</v>
      </c>
      <c r="G27" s="245">
        <v>597</v>
      </c>
      <c r="H27" s="245">
        <v>289</v>
      </c>
      <c r="I27" s="245">
        <v>299</v>
      </c>
      <c r="J27" s="245">
        <v>344</v>
      </c>
      <c r="K27" s="245">
        <v>378</v>
      </c>
    </row>
    <row r="28" spans="1:11" ht="18.75" customHeight="1">
      <c r="A28" s="244">
        <v>20104</v>
      </c>
      <c r="B28" s="244" t="s">
        <v>1100</v>
      </c>
      <c r="C28" s="245">
        <f>SUM(C29:C31)</f>
        <v>5894</v>
      </c>
      <c r="D28" s="245">
        <v>5894</v>
      </c>
      <c r="E28" s="245">
        <f t="shared" ref="E28:K28" si="4">SUM(E29:E31)</f>
        <v>0</v>
      </c>
      <c r="F28" s="245">
        <f t="shared" si="4"/>
        <v>0</v>
      </c>
      <c r="G28" s="245">
        <f t="shared" si="4"/>
        <v>0</v>
      </c>
      <c r="H28" s="245">
        <f t="shared" si="4"/>
        <v>0</v>
      </c>
      <c r="I28" s="245">
        <f t="shared" si="4"/>
        <v>0</v>
      </c>
      <c r="J28" s="245">
        <f t="shared" si="4"/>
        <v>0</v>
      </c>
      <c r="K28" s="245">
        <f t="shared" si="4"/>
        <v>0</v>
      </c>
    </row>
    <row r="29" spans="1:11" ht="18.75" customHeight="1">
      <c r="A29" s="246">
        <v>2010401</v>
      </c>
      <c r="B29" s="246" t="s">
        <v>1086</v>
      </c>
      <c r="C29" s="245">
        <v>420</v>
      </c>
      <c r="D29" s="245">
        <v>420</v>
      </c>
      <c r="E29" s="245"/>
      <c r="F29" s="245"/>
      <c r="G29" s="245"/>
      <c r="H29" s="245"/>
      <c r="I29" s="245"/>
      <c r="J29" s="245"/>
      <c r="K29" s="245"/>
    </row>
    <row r="30" spans="1:11" ht="18.75" customHeight="1">
      <c r="A30" s="246">
        <v>2010406</v>
      </c>
      <c r="B30" s="246" t="s">
        <v>1101</v>
      </c>
      <c r="C30" s="245">
        <v>80</v>
      </c>
      <c r="D30" s="245">
        <v>80</v>
      </c>
      <c r="E30" s="245"/>
      <c r="F30" s="245"/>
      <c r="G30" s="245"/>
      <c r="H30" s="245"/>
      <c r="I30" s="245"/>
      <c r="J30" s="245"/>
      <c r="K30" s="245"/>
    </row>
    <row r="31" spans="1:11" ht="18.75" customHeight="1">
      <c r="A31" s="246">
        <v>2010499</v>
      </c>
      <c r="B31" s="246" t="s">
        <v>1102</v>
      </c>
      <c r="C31" s="245">
        <v>5394</v>
      </c>
      <c r="D31" s="245">
        <f>644+4750</f>
        <v>5394</v>
      </c>
      <c r="E31" s="245"/>
      <c r="F31" s="245"/>
      <c r="G31" s="245"/>
      <c r="H31" s="245"/>
      <c r="I31" s="245"/>
      <c r="J31" s="245"/>
      <c r="K31" s="245"/>
    </row>
    <row r="32" spans="1:11" ht="18.75" customHeight="1">
      <c r="A32" s="244">
        <v>20105</v>
      </c>
      <c r="B32" s="244" t="s">
        <v>1103</v>
      </c>
      <c r="C32" s="245">
        <f>SUM(C33:C36)</f>
        <v>334</v>
      </c>
      <c r="D32" s="245">
        <v>334</v>
      </c>
      <c r="E32" s="245">
        <f t="shared" ref="E32:K32" si="5">SUM(E33:E36)</f>
        <v>0</v>
      </c>
      <c r="F32" s="245">
        <f t="shared" si="5"/>
        <v>0</v>
      </c>
      <c r="G32" s="245">
        <f t="shared" si="5"/>
        <v>0</v>
      </c>
      <c r="H32" s="245">
        <f t="shared" si="5"/>
        <v>0</v>
      </c>
      <c r="I32" s="245">
        <f t="shared" si="5"/>
        <v>0</v>
      </c>
      <c r="J32" s="245">
        <f t="shared" si="5"/>
        <v>0</v>
      </c>
      <c r="K32" s="245">
        <f t="shared" si="5"/>
        <v>0</v>
      </c>
    </row>
    <row r="33" spans="1:11" ht="18.75" customHeight="1">
      <c r="A33" s="246">
        <v>2010501</v>
      </c>
      <c r="B33" s="246" t="s">
        <v>1086</v>
      </c>
      <c r="C33" s="245">
        <v>198</v>
      </c>
      <c r="D33" s="245">
        <v>198</v>
      </c>
      <c r="E33" s="245"/>
      <c r="F33" s="245"/>
      <c r="G33" s="245"/>
      <c r="H33" s="245"/>
      <c r="I33" s="245"/>
      <c r="J33" s="245"/>
      <c r="K33" s="245"/>
    </row>
    <row r="34" spans="1:11" ht="18.75" customHeight="1">
      <c r="A34" s="246">
        <v>2010502</v>
      </c>
      <c r="B34" s="246" t="s">
        <v>1087</v>
      </c>
      <c r="C34" s="245">
        <v>57</v>
      </c>
      <c r="D34" s="245">
        <v>57</v>
      </c>
      <c r="E34" s="245"/>
      <c r="F34" s="245"/>
      <c r="G34" s="245"/>
      <c r="H34" s="245"/>
      <c r="I34" s="245"/>
      <c r="J34" s="245"/>
      <c r="K34" s="245"/>
    </row>
    <row r="35" spans="1:11" ht="18.75" customHeight="1">
      <c r="A35" s="246">
        <v>2010507</v>
      </c>
      <c r="B35" s="246" t="s">
        <v>1104</v>
      </c>
      <c r="C35" s="245">
        <v>55</v>
      </c>
      <c r="D35" s="245">
        <v>55</v>
      </c>
      <c r="E35" s="245"/>
      <c r="F35" s="245"/>
      <c r="G35" s="245"/>
      <c r="H35" s="245"/>
      <c r="I35" s="245"/>
      <c r="J35" s="245"/>
      <c r="K35" s="245"/>
    </row>
    <row r="36" spans="1:11" ht="18.75" customHeight="1">
      <c r="A36" s="246">
        <v>2010599</v>
      </c>
      <c r="B36" s="246" t="s">
        <v>1105</v>
      </c>
      <c r="C36" s="245">
        <v>24</v>
      </c>
      <c r="D36" s="245">
        <v>24</v>
      </c>
      <c r="E36" s="245"/>
      <c r="F36" s="245"/>
      <c r="G36" s="245"/>
      <c r="H36" s="245"/>
      <c r="I36" s="245"/>
      <c r="J36" s="245"/>
      <c r="K36" s="245"/>
    </row>
    <row r="37" spans="1:11" ht="18.75" customHeight="1">
      <c r="A37" s="244">
        <v>20106</v>
      </c>
      <c r="B37" s="244" t="s">
        <v>1106</v>
      </c>
      <c r="C37" s="245">
        <f>SUM(C38:C39)</f>
        <v>766</v>
      </c>
      <c r="D37" s="245">
        <v>759</v>
      </c>
      <c r="E37" s="245">
        <f t="shared" ref="E37:K37" si="6">SUM(E38:E39)</f>
        <v>5</v>
      </c>
      <c r="F37" s="245">
        <f t="shared" si="6"/>
        <v>2</v>
      </c>
      <c r="G37" s="245">
        <f t="shared" si="6"/>
        <v>0</v>
      </c>
      <c r="H37" s="245">
        <f t="shared" si="6"/>
        <v>0</v>
      </c>
      <c r="I37" s="245">
        <f t="shared" si="6"/>
        <v>0</v>
      </c>
      <c r="J37" s="245">
        <f t="shared" si="6"/>
        <v>0</v>
      </c>
      <c r="K37" s="245">
        <f t="shared" si="6"/>
        <v>0</v>
      </c>
    </row>
    <row r="38" spans="1:11" ht="18.75" customHeight="1">
      <c r="A38" s="246">
        <v>2010601</v>
      </c>
      <c r="B38" s="246" t="s">
        <v>1086</v>
      </c>
      <c r="C38" s="245">
        <v>542</v>
      </c>
      <c r="D38" s="245">
        <v>542</v>
      </c>
      <c r="E38" s="245"/>
      <c r="F38" s="245"/>
      <c r="G38" s="245"/>
      <c r="H38" s="245"/>
      <c r="I38" s="245"/>
      <c r="J38" s="245"/>
      <c r="K38" s="245"/>
    </row>
    <row r="39" spans="1:11" ht="18.75" customHeight="1">
      <c r="A39" s="246">
        <v>2010699</v>
      </c>
      <c r="B39" s="246" t="s">
        <v>1107</v>
      </c>
      <c r="C39" s="245">
        <v>224</v>
      </c>
      <c r="D39" s="245">
        <v>217</v>
      </c>
      <c r="E39" s="245">
        <v>5</v>
      </c>
      <c r="F39" s="245">
        <v>2</v>
      </c>
      <c r="G39" s="245"/>
      <c r="H39" s="245"/>
      <c r="I39" s="245"/>
      <c r="J39" s="245"/>
      <c r="K39" s="245"/>
    </row>
    <row r="40" spans="1:11" ht="18.75" customHeight="1">
      <c r="A40" s="244">
        <v>20108</v>
      </c>
      <c r="B40" s="244" t="s">
        <v>1108</v>
      </c>
      <c r="C40" s="245">
        <f>SUM(C41)</f>
        <v>90</v>
      </c>
      <c r="D40" s="245">
        <v>90</v>
      </c>
      <c r="E40" s="245">
        <f t="shared" ref="E40:K40" si="7">SUM(E41)</f>
        <v>0</v>
      </c>
      <c r="F40" s="245">
        <f t="shared" si="7"/>
        <v>0</v>
      </c>
      <c r="G40" s="245">
        <f t="shared" si="7"/>
        <v>0</v>
      </c>
      <c r="H40" s="245">
        <f t="shared" si="7"/>
        <v>0</v>
      </c>
      <c r="I40" s="245">
        <f t="shared" si="7"/>
        <v>0</v>
      </c>
      <c r="J40" s="245">
        <f t="shared" si="7"/>
        <v>0</v>
      </c>
      <c r="K40" s="245">
        <f t="shared" si="7"/>
        <v>0</v>
      </c>
    </row>
    <row r="41" spans="1:11" ht="18.75" customHeight="1">
      <c r="A41" s="246">
        <v>2010899</v>
      </c>
      <c r="B41" s="246" t="s">
        <v>1109</v>
      </c>
      <c r="C41" s="245">
        <v>90</v>
      </c>
      <c r="D41" s="245">
        <v>90</v>
      </c>
      <c r="E41" s="245"/>
      <c r="F41" s="245"/>
      <c r="G41" s="245"/>
      <c r="H41" s="245"/>
      <c r="I41" s="245"/>
      <c r="J41" s="245"/>
      <c r="K41" s="245"/>
    </row>
    <row r="42" spans="1:11" ht="18.75" customHeight="1">
      <c r="A42" s="244">
        <v>20111</v>
      </c>
      <c r="B42" s="244" t="s">
        <v>1110</v>
      </c>
      <c r="C42" s="245">
        <f>SUM(C43:C44)</f>
        <v>2013</v>
      </c>
      <c r="D42" s="245">
        <v>1737</v>
      </c>
      <c r="E42" s="245">
        <f t="shared" ref="E42:K42" si="8">SUM(E43:E44)</f>
        <v>47</v>
      </c>
      <c r="F42" s="245">
        <f t="shared" si="8"/>
        <v>16</v>
      </c>
      <c r="G42" s="245">
        <f t="shared" si="8"/>
        <v>47</v>
      </c>
      <c r="H42" s="245">
        <f t="shared" si="8"/>
        <v>46</v>
      </c>
      <c r="I42" s="245">
        <f t="shared" si="8"/>
        <v>45</v>
      </c>
      <c r="J42" s="245">
        <f t="shared" si="8"/>
        <v>44</v>
      </c>
      <c r="K42" s="245">
        <f t="shared" si="8"/>
        <v>31</v>
      </c>
    </row>
    <row r="43" spans="1:11" ht="18.75" customHeight="1">
      <c r="A43" s="246">
        <v>2011101</v>
      </c>
      <c r="B43" s="246" t="s">
        <v>1086</v>
      </c>
      <c r="C43" s="245">
        <v>1738</v>
      </c>
      <c r="D43" s="245">
        <v>1462</v>
      </c>
      <c r="E43" s="245">
        <v>47</v>
      </c>
      <c r="F43" s="245">
        <v>16</v>
      </c>
      <c r="G43" s="245">
        <v>47</v>
      </c>
      <c r="H43" s="245">
        <v>46</v>
      </c>
      <c r="I43" s="245">
        <v>45</v>
      </c>
      <c r="J43" s="245">
        <v>44</v>
      </c>
      <c r="K43" s="245">
        <v>31</v>
      </c>
    </row>
    <row r="44" spans="1:11" ht="18.75" customHeight="1">
      <c r="A44" s="246">
        <v>2011199</v>
      </c>
      <c r="B44" s="246" t="s">
        <v>1111</v>
      </c>
      <c r="C44" s="245">
        <v>275</v>
      </c>
      <c r="D44" s="245">
        <v>275</v>
      </c>
      <c r="E44" s="245"/>
      <c r="F44" s="245"/>
      <c r="G44" s="245"/>
      <c r="H44" s="245"/>
      <c r="I44" s="245"/>
      <c r="J44" s="245"/>
      <c r="K44" s="245"/>
    </row>
    <row r="45" spans="1:11" ht="18.75" customHeight="1">
      <c r="A45" s="244">
        <v>20113</v>
      </c>
      <c r="B45" s="244" t="s">
        <v>1112</v>
      </c>
      <c r="C45" s="245">
        <f>SUM(C46:C47)</f>
        <v>0</v>
      </c>
      <c r="D45" s="245">
        <v>0</v>
      </c>
      <c r="E45" s="245">
        <f t="shared" ref="E45:K45" si="9">SUM(E46:E47)</f>
        <v>0</v>
      </c>
      <c r="F45" s="245">
        <f t="shared" si="9"/>
        <v>0</v>
      </c>
      <c r="G45" s="245">
        <f t="shared" si="9"/>
        <v>0</v>
      </c>
      <c r="H45" s="245">
        <f t="shared" si="9"/>
        <v>0</v>
      </c>
      <c r="I45" s="245">
        <f t="shared" si="9"/>
        <v>0</v>
      </c>
      <c r="J45" s="245">
        <f t="shared" si="9"/>
        <v>0</v>
      </c>
      <c r="K45" s="245">
        <f t="shared" si="9"/>
        <v>0</v>
      </c>
    </row>
    <row r="46" spans="1:11" ht="18.75" customHeight="1">
      <c r="A46" s="246">
        <v>2011308</v>
      </c>
      <c r="B46" s="246" t="s">
        <v>1113</v>
      </c>
      <c r="C46" s="245"/>
      <c r="D46" s="245">
        <v>0</v>
      </c>
      <c r="E46" s="245"/>
      <c r="F46" s="245"/>
      <c r="G46" s="245"/>
      <c r="H46" s="245"/>
      <c r="I46" s="245"/>
      <c r="J46" s="245"/>
      <c r="K46" s="245"/>
    </row>
    <row r="47" spans="1:11" ht="18.75" customHeight="1">
      <c r="A47" s="246">
        <v>2011399</v>
      </c>
      <c r="B47" s="246" t="s">
        <v>1114</v>
      </c>
      <c r="C47" s="245"/>
      <c r="D47" s="245">
        <v>0</v>
      </c>
      <c r="E47" s="245"/>
      <c r="F47" s="245"/>
      <c r="G47" s="245"/>
      <c r="H47" s="245"/>
      <c r="I47" s="245"/>
      <c r="J47" s="245"/>
      <c r="K47" s="245"/>
    </row>
    <row r="48" spans="1:11" ht="18.75" customHeight="1">
      <c r="A48" s="244">
        <v>20123</v>
      </c>
      <c r="B48" s="244" t="s">
        <v>1115</v>
      </c>
      <c r="C48" s="245">
        <f>SUM(C49)</f>
        <v>4</v>
      </c>
      <c r="D48" s="245">
        <v>1</v>
      </c>
      <c r="E48" s="245">
        <f t="shared" ref="E48:K48" si="10">SUM(E49)</f>
        <v>0</v>
      </c>
      <c r="F48" s="245">
        <f t="shared" si="10"/>
        <v>0</v>
      </c>
      <c r="G48" s="245">
        <f t="shared" si="10"/>
        <v>0</v>
      </c>
      <c r="H48" s="245">
        <f t="shared" si="10"/>
        <v>2</v>
      </c>
      <c r="I48" s="245">
        <f t="shared" si="10"/>
        <v>0</v>
      </c>
      <c r="J48" s="245">
        <f t="shared" si="10"/>
        <v>0</v>
      </c>
      <c r="K48" s="245">
        <f t="shared" si="10"/>
        <v>1</v>
      </c>
    </row>
    <row r="49" spans="1:11" ht="18.75" customHeight="1">
      <c r="A49" s="246">
        <v>2012304</v>
      </c>
      <c r="B49" s="246" t="s">
        <v>1116</v>
      </c>
      <c r="C49" s="245">
        <v>4</v>
      </c>
      <c r="D49" s="245">
        <v>1</v>
      </c>
      <c r="E49" s="245"/>
      <c r="F49" s="245"/>
      <c r="G49" s="245"/>
      <c r="H49" s="245">
        <v>2</v>
      </c>
      <c r="I49" s="245"/>
      <c r="J49" s="245"/>
      <c r="K49" s="245">
        <v>1</v>
      </c>
    </row>
    <row r="50" spans="1:11" ht="18.75" customHeight="1">
      <c r="A50" s="244">
        <v>20128</v>
      </c>
      <c r="B50" s="244" t="s">
        <v>1117</v>
      </c>
      <c r="C50" s="245">
        <f>SUM(C51:C52)</f>
        <v>77</v>
      </c>
      <c r="D50" s="245">
        <v>77</v>
      </c>
      <c r="E50" s="245">
        <f t="shared" ref="E50:K50" si="11">SUM(E51:E52)</f>
        <v>0</v>
      </c>
      <c r="F50" s="245">
        <f t="shared" si="11"/>
        <v>0</v>
      </c>
      <c r="G50" s="245">
        <f t="shared" si="11"/>
        <v>0</v>
      </c>
      <c r="H50" s="245">
        <f t="shared" si="11"/>
        <v>0</v>
      </c>
      <c r="I50" s="245">
        <f t="shared" si="11"/>
        <v>0</v>
      </c>
      <c r="J50" s="245">
        <f t="shared" si="11"/>
        <v>0</v>
      </c>
      <c r="K50" s="245">
        <f t="shared" si="11"/>
        <v>0</v>
      </c>
    </row>
    <row r="51" spans="1:11" ht="18.75" customHeight="1">
      <c r="A51" s="246">
        <v>2012801</v>
      </c>
      <c r="B51" s="246" t="s">
        <v>1086</v>
      </c>
      <c r="C51" s="245">
        <v>74</v>
      </c>
      <c r="D51" s="245">
        <v>74</v>
      </c>
      <c r="E51" s="245"/>
      <c r="F51" s="245"/>
      <c r="G51" s="245"/>
      <c r="H51" s="245"/>
      <c r="I51" s="245"/>
      <c r="J51" s="245"/>
      <c r="K51" s="245"/>
    </row>
    <row r="52" spans="1:11" ht="18.75" customHeight="1">
      <c r="A52" s="246">
        <v>2012899</v>
      </c>
      <c r="B52" s="246" t="s">
        <v>1118</v>
      </c>
      <c r="C52" s="245">
        <v>3</v>
      </c>
      <c r="D52" s="245">
        <v>3</v>
      </c>
      <c r="E52" s="245"/>
      <c r="F52" s="245"/>
      <c r="G52" s="245"/>
      <c r="H52" s="245"/>
      <c r="I52" s="245"/>
      <c r="J52" s="245"/>
      <c r="K52" s="245"/>
    </row>
    <row r="53" spans="1:11" ht="18.75" customHeight="1">
      <c r="A53" s="244">
        <v>20129</v>
      </c>
      <c r="B53" s="244" t="s">
        <v>1119</v>
      </c>
      <c r="C53" s="245">
        <f>SUM(C54:C57)</f>
        <v>574</v>
      </c>
      <c r="D53" s="245">
        <v>573</v>
      </c>
      <c r="E53" s="245">
        <f t="shared" ref="E53:K53" si="12">SUM(E54:E57)</f>
        <v>0</v>
      </c>
      <c r="F53" s="245">
        <f t="shared" si="12"/>
        <v>1</v>
      </c>
      <c r="G53" s="245">
        <f t="shared" si="12"/>
        <v>0</v>
      </c>
      <c r="H53" s="245">
        <f t="shared" si="12"/>
        <v>0</v>
      </c>
      <c r="I53" s="245">
        <f t="shared" si="12"/>
        <v>0</v>
      </c>
      <c r="J53" s="245">
        <f t="shared" si="12"/>
        <v>0</v>
      </c>
      <c r="K53" s="245">
        <f t="shared" si="12"/>
        <v>0</v>
      </c>
    </row>
    <row r="54" spans="1:11" ht="18.75" customHeight="1">
      <c r="A54" s="246">
        <v>2012901</v>
      </c>
      <c r="B54" s="246" t="s">
        <v>1086</v>
      </c>
      <c r="C54" s="245">
        <v>478</v>
      </c>
      <c r="D54" s="245">
        <v>478</v>
      </c>
      <c r="E54" s="245"/>
      <c r="F54" s="245"/>
      <c r="G54" s="245"/>
      <c r="H54" s="245"/>
      <c r="I54" s="245"/>
      <c r="J54" s="245"/>
      <c r="K54" s="245"/>
    </row>
    <row r="55" spans="1:11" ht="18.75" customHeight="1">
      <c r="A55" s="246">
        <v>2012902</v>
      </c>
      <c r="B55" s="246" t="s">
        <v>1087</v>
      </c>
      <c r="C55" s="245">
        <v>1</v>
      </c>
      <c r="D55" s="245">
        <v>0</v>
      </c>
      <c r="E55" s="245"/>
      <c r="F55" s="245">
        <v>1</v>
      </c>
      <c r="G55" s="245"/>
      <c r="H55" s="245"/>
      <c r="I55" s="245"/>
      <c r="J55" s="245"/>
      <c r="K55" s="245"/>
    </row>
    <row r="56" spans="1:11" ht="18.75" customHeight="1">
      <c r="A56" s="246">
        <v>2012906</v>
      </c>
      <c r="B56" s="246" t="s">
        <v>1120</v>
      </c>
      <c r="C56" s="245">
        <v>15</v>
      </c>
      <c r="D56" s="245">
        <v>15</v>
      </c>
      <c r="E56" s="245"/>
      <c r="F56" s="245"/>
      <c r="G56" s="245"/>
      <c r="H56" s="245"/>
      <c r="I56" s="245"/>
      <c r="J56" s="245"/>
      <c r="K56" s="245"/>
    </row>
    <row r="57" spans="1:11" ht="18.75" customHeight="1">
      <c r="A57" s="246">
        <v>2012999</v>
      </c>
      <c r="B57" s="246" t="s">
        <v>1121</v>
      </c>
      <c r="C57" s="245">
        <v>80</v>
      </c>
      <c r="D57" s="245">
        <v>80</v>
      </c>
      <c r="E57" s="245"/>
      <c r="F57" s="245"/>
      <c r="G57" s="245"/>
      <c r="H57" s="245"/>
      <c r="I57" s="245"/>
      <c r="J57" s="245"/>
      <c r="K57" s="245"/>
    </row>
    <row r="58" spans="1:11" ht="18.75" customHeight="1">
      <c r="A58" s="244">
        <v>20131</v>
      </c>
      <c r="B58" s="244" t="s">
        <v>1122</v>
      </c>
      <c r="C58" s="245">
        <f>SUM(C59:C62)</f>
        <v>1963</v>
      </c>
      <c r="D58" s="245">
        <v>1059</v>
      </c>
      <c r="E58" s="245">
        <f t="shared" ref="E58:K58" si="13">SUM(E59:E62)</f>
        <v>110</v>
      </c>
      <c r="F58" s="245">
        <f t="shared" si="13"/>
        <v>128</v>
      </c>
      <c r="G58" s="245">
        <f t="shared" si="13"/>
        <v>102</v>
      </c>
      <c r="H58" s="245">
        <f t="shared" si="13"/>
        <v>120</v>
      </c>
      <c r="I58" s="245">
        <f t="shared" si="13"/>
        <v>128</v>
      </c>
      <c r="J58" s="245">
        <f t="shared" si="13"/>
        <v>164</v>
      </c>
      <c r="K58" s="245">
        <f t="shared" si="13"/>
        <v>152</v>
      </c>
    </row>
    <row r="59" spans="1:11" ht="18.75" customHeight="1">
      <c r="A59" s="246">
        <v>2013101</v>
      </c>
      <c r="B59" s="246" t="s">
        <v>1086</v>
      </c>
      <c r="C59" s="245">
        <v>720</v>
      </c>
      <c r="D59" s="245">
        <v>555</v>
      </c>
      <c r="E59" s="245">
        <v>30</v>
      </c>
      <c r="F59" s="245">
        <v>35</v>
      </c>
      <c r="G59" s="245"/>
      <c r="H59" s="245"/>
      <c r="I59" s="245">
        <v>33</v>
      </c>
      <c r="J59" s="245">
        <v>35</v>
      </c>
      <c r="K59" s="245">
        <v>32</v>
      </c>
    </row>
    <row r="60" spans="1:11" ht="18.75" customHeight="1">
      <c r="A60" s="246">
        <v>2013105</v>
      </c>
      <c r="B60" s="246" t="s">
        <v>1123</v>
      </c>
      <c r="C60" s="245">
        <v>30</v>
      </c>
      <c r="D60" s="245">
        <v>0</v>
      </c>
      <c r="E60" s="245">
        <v>30</v>
      </c>
      <c r="F60" s="245"/>
      <c r="G60" s="245"/>
      <c r="H60" s="245"/>
      <c r="I60" s="245"/>
      <c r="J60" s="245"/>
      <c r="K60" s="245"/>
    </row>
    <row r="61" spans="1:11" ht="18.75" customHeight="1">
      <c r="A61" s="246">
        <v>2013150</v>
      </c>
      <c r="B61" s="246" t="s">
        <v>1124</v>
      </c>
      <c r="C61" s="245">
        <v>709</v>
      </c>
      <c r="D61" s="245">
        <v>0</v>
      </c>
      <c r="E61" s="245">
        <v>50</v>
      </c>
      <c r="F61" s="245">
        <v>93</v>
      </c>
      <c r="G61" s="245">
        <v>102</v>
      </c>
      <c r="H61" s="245">
        <v>120</v>
      </c>
      <c r="I61" s="245">
        <v>95</v>
      </c>
      <c r="J61" s="245">
        <v>129</v>
      </c>
      <c r="K61" s="245">
        <v>120</v>
      </c>
    </row>
    <row r="62" spans="1:11" ht="18.75" customHeight="1">
      <c r="A62" s="246">
        <v>2013199</v>
      </c>
      <c r="B62" s="246" t="s">
        <v>1125</v>
      </c>
      <c r="C62" s="245">
        <v>504</v>
      </c>
      <c r="D62" s="245">
        <v>504</v>
      </c>
      <c r="E62" s="245"/>
      <c r="F62" s="245"/>
      <c r="G62" s="245"/>
      <c r="H62" s="245"/>
      <c r="I62" s="245"/>
      <c r="J62" s="245"/>
      <c r="K62" s="245"/>
    </row>
    <row r="63" spans="1:11" ht="18.75" customHeight="1">
      <c r="A63" s="244">
        <v>20132</v>
      </c>
      <c r="B63" s="244" t="s">
        <v>1126</v>
      </c>
      <c r="C63" s="245">
        <f>SUM(C64:C66)</f>
        <v>843</v>
      </c>
      <c r="D63" s="245">
        <v>752</v>
      </c>
      <c r="E63" s="245">
        <f t="shared" ref="E63:K63" si="14">SUM(E64:E66)</f>
        <v>22</v>
      </c>
      <c r="F63" s="245">
        <f t="shared" si="14"/>
        <v>18</v>
      </c>
      <c r="G63" s="245">
        <f t="shared" si="14"/>
        <v>14</v>
      </c>
      <c r="H63" s="245">
        <f t="shared" si="14"/>
        <v>15</v>
      </c>
      <c r="I63" s="245">
        <f t="shared" si="14"/>
        <v>7</v>
      </c>
      <c r="J63" s="245">
        <f t="shared" si="14"/>
        <v>12</v>
      </c>
      <c r="K63" s="245">
        <f t="shared" si="14"/>
        <v>3</v>
      </c>
    </row>
    <row r="64" spans="1:11" ht="18.75" customHeight="1">
      <c r="A64" s="246">
        <v>2013201</v>
      </c>
      <c r="B64" s="246" t="s">
        <v>1086</v>
      </c>
      <c r="C64" s="245">
        <v>391</v>
      </c>
      <c r="D64" s="245">
        <v>390</v>
      </c>
      <c r="E64" s="245"/>
      <c r="F64" s="245"/>
      <c r="G64" s="245">
        <v>1</v>
      </c>
      <c r="H64" s="245"/>
      <c r="I64" s="245"/>
      <c r="J64" s="245"/>
      <c r="K64" s="245"/>
    </row>
    <row r="65" spans="1:11" ht="18.75" customHeight="1">
      <c r="A65" s="246">
        <v>2013204</v>
      </c>
      <c r="B65" s="246" t="s">
        <v>1127</v>
      </c>
      <c r="C65" s="245">
        <v>20</v>
      </c>
      <c r="D65" s="245">
        <v>20</v>
      </c>
      <c r="E65" s="245"/>
      <c r="F65" s="245"/>
      <c r="G65" s="245"/>
      <c r="H65" s="245"/>
      <c r="I65" s="245"/>
      <c r="J65" s="245"/>
      <c r="K65" s="245"/>
    </row>
    <row r="66" spans="1:11" ht="18.75" customHeight="1">
      <c r="A66" s="246">
        <v>2013299</v>
      </c>
      <c r="B66" s="246" t="s">
        <v>1128</v>
      </c>
      <c r="C66" s="245">
        <v>432</v>
      </c>
      <c r="D66" s="245">
        <v>342</v>
      </c>
      <c r="E66" s="245">
        <v>22</v>
      </c>
      <c r="F66" s="245">
        <v>18</v>
      </c>
      <c r="G66" s="245">
        <v>13</v>
      </c>
      <c r="H66" s="245">
        <v>15</v>
      </c>
      <c r="I66" s="245">
        <v>7</v>
      </c>
      <c r="J66" s="245">
        <v>12</v>
      </c>
      <c r="K66" s="245">
        <v>3</v>
      </c>
    </row>
    <row r="67" spans="1:11" ht="18.75" customHeight="1">
      <c r="A67" s="244">
        <v>20133</v>
      </c>
      <c r="B67" s="244" t="s">
        <v>1129</v>
      </c>
      <c r="C67" s="245">
        <f>SUM(C68:C70)</f>
        <v>355</v>
      </c>
      <c r="D67" s="245">
        <v>355</v>
      </c>
      <c r="E67" s="245">
        <f t="shared" ref="E67:K67" si="15">SUM(E68:E70)</f>
        <v>0</v>
      </c>
      <c r="F67" s="245">
        <f t="shared" si="15"/>
        <v>0</v>
      </c>
      <c r="G67" s="245">
        <f t="shared" si="15"/>
        <v>0</v>
      </c>
      <c r="H67" s="245">
        <f t="shared" si="15"/>
        <v>0</v>
      </c>
      <c r="I67" s="245">
        <f t="shared" si="15"/>
        <v>0</v>
      </c>
      <c r="J67" s="245">
        <f t="shared" si="15"/>
        <v>0</v>
      </c>
      <c r="K67" s="245">
        <f t="shared" si="15"/>
        <v>0</v>
      </c>
    </row>
    <row r="68" spans="1:11" ht="18.75" customHeight="1">
      <c r="A68" s="246">
        <v>2013301</v>
      </c>
      <c r="B68" s="246" t="s">
        <v>1086</v>
      </c>
      <c r="C68" s="245">
        <v>251</v>
      </c>
      <c r="D68" s="245">
        <v>251</v>
      </c>
      <c r="E68" s="245"/>
      <c r="F68" s="245"/>
      <c r="G68" s="245"/>
      <c r="H68" s="245"/>
      <c r="I68" s="245"/>
      <c r="J68" s="245"/>
      <c r="K68" s="245"/>
    </row>
    <row r="69" spans="1:11" ht="18.75" customHeight="1">
      <c r="A69" s="246">
        <v>2013304</v>
      </c>
      <c r="B69" s="246" t="s">
        <v>1130</v>
      </c>
      <c r="C69" s="245">
        <v>60</v>
      </c>
      <c r="D69" s="245">
        <v>60</v>
      </c>
      <c r="E69" s="245"/>
      <c r="F69" s="245"/>
      <c r="G69" s="245"/>
      <c r="H69" s="245"/>
      <c r="I69" s="245"/>
      <c r="J69" s="245"/>
      <c r="K69" s="245"/>
    </row>
    <row r="70" spans="1:11" ht="18.75" customHeight="1">
      <c r="A70" s="246">
        <v>2013399</v>
      </c>
      <c r="B70" s="246" t="s">
        <v>1131</v>
      </c>
      <c r="C70" s="245">
        <v>44</v>
      </c>
      <c r="D70" s="245">
        <v>44</v>
      </c>
      <c r="E70" s="245"/>
      <c r="F70" s="245"/>
      <c r="G70" s="245"/>
      <c r="H70" s="245"/>
      <c r="I70" s="245"/>
      <c r="J70" s="245"/>
      <c r="K70" s="245"/>
    </row>
    <row r="71" spans="1:11" ht="18.75" customHeight="1">
      <c r="A71" s="244">
        <v>20134</v>
      </c>
      <c r="B71" s="244" t="s">
        <v>1132</v>
      </c>
      <c r="C71" s="245">
        <f>SUM(C72:C75)</f>
        <v>252</v>
      </c>
      <c r="D71" s="245">
        <v>252</v>
      </c>
      <c r="E71" s="245">
        <f t="shared" ref="E71:K71" si="16">SUM(E72:E75)</f>
        <v>0</v>
      </c>
      <c r="F71" s="245">
        <f t="shared" si="16"/>
        <v>0</v>
      </c>
      <c r="G71" s="245">
        <f t="shared" si="16"/>
        <v>0</v>
      </c>
      <c r="H71" s="245">
        <f t="shared" si="16"/>
        <v>0</v>
      </c>
      <c r="I71" s="245">
        <f t="shared" si="16"/>
        <v>0</v>
      </c>
      <c r="J71" s="245">
        <f t="shared" si="16"/>
        <v>0</v>
      </c>
      <c r="K71" s="245">
        <f t="shared" si="16"/>
        <v>0</v>
      </c>
    </row>
    <row r="72" spans="1:11" ht="18.75" customHeight="1">
      <c r="A72" s="246">
        <v>2013401</v>
      </c>
      <c r="B72" s="246" t="s">
        <v>1086</v>
      </c>
      <c r="C72" s="245">
        <v>189</v>
      </c>
      <c r="D72" s="245">
        <v>189</v>
      </c>
      <c r="E72" s="245"/>
      <c r="F72" s="245"/>
      <c r="G72" s="245"/>
      <c r="H72" s="245"/>
      <c r="I72" s="245"/>
      <c r="J72" s="245"/>
      <c r="K72" s="245"/>
    </row>
    <row r="73" spans="1:11" ht="18.75" customHeight="1">
      <c r="A73" s="246">
        <v>2013404</v>
      </c>
      <c r="B73" s="246" t="s">
        <v>1133</v>
      </c>
      <c r="C73" s="245">
        <v>23</v>
      </c>
      <c r="D73" s="245">
        <v>23</v>
      </c>
      <c r="E73" s="245"/>
      <c r="F73" s="245"/>
      <c r="G73" s="245"/>
      <c r="H73" s="245"/>
      <c r="I73" s="245"/>
      <c r="J73" s="245"/>
      <c r="K73" s="245"/>
    </row>
    <row r="74" spans="1:11" ht="18.75" customHeight="1">
      <c r="A74" s="246">
        <v>2013405</v>
      </c>
      <c r="B74" s="246" t="s">
        <v>1134</v>
      </c>
      <c r="C74" s="245">
        <v>5</v>
      </c>
      <c r="D74" s="245">
        <v>5</v>
      </c>
      <c r="E74" s="245"/>
      <c r="F74" s="245"/>
      <c r="G74" s="245"/>
      <c r="H74" s="245"/>
      <c r="I74" s="245"/>
      <c r="J74" s="245"/>
      <c r="K74" s="245"/>
    </row>
    <row r="75" spans="1:11" ht="18.75" customHeight="1">
      <c r="A75" s="246">
        <v>2013499</v>
      </c>
      <c r="B75" s="246" t="s">
        <v>1135</v>
      </c>
      <c r="C75" s="245">
        <v>35</v>
      </c>
      <c r="D75" s="245">
        <v>35</v>
      </c>
      <c r="E75" s="245"/>
      <c r="F75" s="245"/>
      <c r="G75" s="245"/>
      <c r="H75" s="245"/>
      <c r="I75" s="245"/>
      <c r="J75" s="245"/>
      <c r="K75" s="245"/>
    </row>
    <row r="76" spans="1:11" ht="18.75" customHeight="1">
      <c r="A76" s="244">
        <v>20136</v>
      </c>
      <c r="B76" s="244" t="s">
        <v>1136</v>
      </c>
      <c r="C76" s="245">
        <f>SUM(C77:C78)</f>
        <v>523</v>
      </c>
      <c r="D76" s="245">
        <v>523</v>
      </c>
      <c r="E76" s="245">
        <f t="shared" ref="E76:K76" si="17">SUM(E77:E78)</f>
        <v>0</v>
      </c>
      <c r="F76" s="245">
        <f t="shared" si="17"/>
        <v>0</v>
      </c>
      <c r="G76" s="245">
        <f t="shared" si="17"/>
        <v>0</v>
      </c>
      <c r="H76" s="245">
        <f t="shared" si="17"/>
        <v>0</v>
      </c>
      <c r="I76" s="245">
        <f t="shared" si="17"/>
        <v>0</v>
      </c>
      <c r="J76" s="245">
        <f t="shared" si="17"/>
        <v>0</v>
      </c>
      <c r="K76" s="245">
        <f t="shared" si="17"/>
        <v>0</v>
      </c>
    </row>
    <row r="77" spans="1:11" ht="18.75" customHeight="1">
      <c r="A77" s="246">
        <v>2013601</v>
      </c>
      <c r="B77" s="246" t="s">
        <v>1086</v>
      </c>
      <c r="C77" s="245">
        <v>448</v>
      </c>
      <c r="D77" s="245">
        <v>448</v>
      </c>
      <c r="E77" s="245"/>
      <c r="F77" s="245"/>
      <c r="G77" s="245"/>
      <c r="H77" s="245"/>
      <c r="I77" s="245"/>
      <c r="J77" s="245"/>
      <c r="K77" s="245"/>
    </row>
    <row r="78" spans="1:11" ht="18.75" customHeight="1">
      <c r="A78" s="246">
        <v>2013699</v>
      </c>
      <c r="B78" s="246" t="s">
        <v>1136</v>
      </c>
      <c r="C78" s="245">
        <v>75</v>
      </c>
      <c r="D78" s="245">
        <v>75</v>
      </c>
      <c r="E78" s="245"/>
      <c r="F78" s="245"/>
      <c r="G78" s="245"/>
      <c r="H78" s="245"/>
      <c r="I78" s="245"/>
      <c r="J78" s="245"/>
      <c r="K78" s="245"/>
    </row>
    <row r="79" spans="1:11" ht="18.75" customHeight="1">
      <c r="A79" s="244">
        <v>20138</v>
      </c>
      <c r="B79" s="244" t="s">
        <v>1137</v>
      </c>
      <c r="C79" s="245">
        <f>SUM(C80:C83)</f>
        <v>1084</v>
      </c>
      <c r="D79" s="245">
        <v>1084</v>
      </c>
      <c r="E79" s="245">
        <f t="shared" ref="E79:K79" si="18">SUM(E80:E83)</f>
        <v>0</v>
      </c>
      <c r="F79" s="245">
        <f t="shared" si="18"/>
        <v>0</v>
      </c>
      <c r="G79" s="245">
        <f t="shared" si="18"/>
        <v>0</v>
      </c>
      <c r="H79" s="245">
        <f t="shared" si="18"/>
        <v>0</v>
      </c>
      <c r="I79" s="245">
        <f t="shared" si="18"/>
        <v>0</v>
      </c>
      <c r="J79" s="245">
        <f t="shared" si="18"/>
        <v>0</v>
      </c>
      <c r="K79" s="245">
        <f t="shared" si="18"/>
        <v>0</v>
      </c>
    </row>
    <row r="80" spans="1:11" ht="18.75" customHeight="1">
      <c r="A80" s="246">
        <v>2013801</v>
      </c>
      <c r="B80" s="246" t="s">
        <v>1086</v>
      </c>
      <c r="C80" s="245">
        <v>938</v>
      </c>
      <c r="D80" s="245">
        <v>938</v>
      </c>
      <c r="E80" s="245"/>
      <c r="F80" s="245"/>
      <c r="G80" s="245"/>
      <c r="H80" s="245"/>
      <c r="I80" s="245"/>
      <c r="J80" s="245"/>
      <c r="K80" s="245"/>
    </row>
    <row r="81" spans="1:11" ht="18.75" customHeight="1">
      <c r="A81" s="246">
        <v>2013805</v>
      </c>
      <c r="B81" s="246" t="s">
        <v>1138</v>
      </c>
      <c r="C81" s="245">
        <v>10</v>
      </c>
      <c r="D81" s="245">
        <v>10</v>
      </c>
      <c r="E81" s="245"/>
      <c r="F81" s="245"/>
      <c r="G81" s="245"/>
      <c r="H81" s="245"/>
      <c r="I81" s="245"/>
      <c r="J81" s="245"/>
      <c r="K81" s="245"/>
    </row>
    <row r="82" spans="1:11" ht="18.75" customHeight="1">
      <c r="A82" s="246">
        <v>2013816</v>
      </c>
      <c r="B82" s="246" t="s">
        <v>1139</v>
      </c>
      <c r="C82" s="245">
        <v>16</v>
      </c>
      <c r="D82" s="245">
        <v>16</v>
      </c>
      <c r="E82" s="245"/>
      <c r="F82" s="245"/>
      <c r="G82" s="245"/>
      <c r="H82" s="245"/>
      <c r="I82" s="245"/>
      <c r="J82" s="245"/>
      <c r="K82" s="245"/>
    </row>
    <row r="83" spans="1:11" ht="18.75" customHeight="1">
      <c r="A83" s="246">
        <v>2013899</v>
      </c>
      <c r="B83" s="246" t="s">
        <v>1140</v>
      </c>
      <c r="C83" s="245">
        <v>120</v>
      </c>
      <c r="D83" s="245">
        <v>120</v>
      </c>
      <c r="E83" s="245"/>
      <c r="F83" s="245"/>
      <c r="G83" s="245"/>
      <c r="H83" s="245"/>
      <c r="I83" s="245"/>
      <c r="J83" s="245"/>
      <c r="K83" s="245"/>
    </row>
    <row r="84" spans="1:11" ht="18.75" customHeight="1">
      <c r="A84" s="244">
        <v>20139</v>
      </c>
      <c r="B84" s="244" t="s">
        <v>1141</v>
      </c>
      <c r="C84" s="245">
        <f>SUM(C85:C89)</f>
        <v>272</v>
      </c>
      <c r="D84" s="245">
        <v>152</v>
      </c>
      <c r="E84" s="245">
        <f t="shared" ref="E84:K84" si="19">SUM(E85:E89)</f>
        <v>52</v>
      </c>
      <c r="F84" s="245">
        <f t="shared" si="19"/>
        <v>24</v>
      </c>
      <c r="G84" s="245">
        <f t="shared" si="19"/>
        <v>0</v>
      </c>
      <c r="H84" s="245">
        <f t="shared" si="19"/>
        <v>25</v>
      </c>
      <c r="I84" s="245">
        <f t="shared" si="19"/>
        <v>0</v>
      </c>
      <c r="J84" s="245">
        <f t="shared" si="19"/>
        <v>7</v>
      </c>
      <c r="K84" s="245">
        <f t="shared" si="19"/>
        <v>12</v>
      </c>
    </row>
    <row r="85" spans="1:11" ht="18.75" customHeight="1">
      <c r="A85" s="246">
        <v>2013901</v>
      </c>
      <c r="B85" s="246" t="s">
        <v>1086</v>
      </c>
      <c r="C85" s="245">
        <v>130</v>
      </c>
      <c r="D85" s="245">
        <v>130</v>
      </c>
      <c r="E85" s="245"/>
      <c r="F85" s="245"/>
      <c r="G85" s="245"/>
      <c r="H85" s="245"/>
      <c r="I85" s="245"/>
      <c r="J85" s="245"/>
      <c r="K85" s="245"/>
    </row>
    <row r="86" spans="1:11" ht="18.75" customHeight="1">
      <c r="A86" s="246">
        <v>2013902</v>
      </c>
      <c r="B86" s="246" t="s">
        <v>2290</v>
      </c>
      <c r="C86" s="245">
        <v>2</v>
      </c>
      <c r="D86" s="245">
        <v>0</v>
      </c>
      <c r="E86" s="245">
        <v>2</v>
      </c>
      <c r="F86" s="245"/>
      <c r="G86" s="245"/>
      <c r="H86" s="245"/>
      <c r="I86" s="245"/>
      <c r="J86" s="245"/>
      <c r="K86" s="245"/>
    </row>
    <row r="87" spans="1:11" ht="18.75" customHeight="1">
      <c r="A87" s="246">
        <v>2013904</v>
      </c>
      <c r="B87" s="246" t="s">
        <v>1123</v>
      </c>
      <c r="C87" s="245">
        <v>76</v>
      </c>
      <c r="D87" s="245">
        <v>0</v>
      </c>
      <c r="E87" s="245">
        <v>8</v>
      </c>
      <c r="F87" s="245">
        <v>24</v>
      </c>
      <c r="G87" s="245"/>
      <c r="H87" s="245">
        <v>25</v>
      </c>
      <c r="I87" s="245"/>
      <c r="J87" s="245">
        <v>7</v>
      </c>
      <c r="K87" s="245">
        <v>12</v>
      </c>
    </row>
    <row r="88" spans="1:11" ht="18.75" customHeight="1">
      <c r="A88" s="246">
        <v>2013950</v>
      </c>
      <c r="B88" s="246" t="s">
        <v>1124</v>
      </c>
      <c r="C88" s="245">
        <v>42</v>
      </c>
      <c r="D88" s="245">
        <v>0</v>
      </c>
      <c r="E88" s="245">
        <v>42</v>
      </c>
      <c r="F88" s="245"/>
      <c r="G88" s="245"/>
      <c r="H88" s="245"/>
      <c r="I88" s="245"/>
      <c r="J88" s="245"/>
      <c r="K88" s="245"/>
    </row>
    <row r="89" spans="1:11" ht="18.75" customHeight="1">
      <c r="A89" s="246">
        <v>2013999</v>
      </c>
      <c r="B89" s="246" t="s">
        <v>2291</v>
      </c>
      <c r="C89" s="245">
        <v>22</v>
      </c>
      <c r="D89" s="245">
        <v>22</v>
      </c>
      <c r="E89" s="245"/>
      <c r="F89" s="245"/>
      <c r="G89" s="245"/>
      <c r="H89" s="245"/>
      <c r="I89" s="245"/>
      <c r="J89" s="245"/>
      <c r="K89" s="245"/>
    </row>
    <row r="90" spans="1:11" ht="18.75" customHeight="1">
      <c r="A90" s="244">
        <v>20140</v>
      </c>
      <c r="B90" s="244" t="s">
        <v>1142</v>
      </c>
      <c r="C90" s="245">
        <f>SUM(C91:C93)</f>
        <v>95</v>
      </c>
      <c r="D90" s="245">
        <v>92</v>
      </c>
      <c r="E90" s="245">
        <f t="shared" ref="E90:K90" si="20">SUM(E91:E93)</f>
        <v>3</v>
      </c>
      <c r="F90" s="245">
        <f t="shared" si="20"/>
        <v>0</v>
      </c>
      <c r="G90" s="245">
        <f t="shared" si="20"/>
        <v>0</v>
      </c>
      <c r="H90" s="245">
        <f t="shared" si="20"/>
        <v>0</v>
      </c>
      <c r="I90" s="245">
        <f t="shared" si="20"/>
        <v>0</v>
      </c>
      <c r="J90" s="245">
        <f t="shared" si="20"/>
        <v>0</v>
      </c>
      <c r="K90" s="245">
        <f t="shared" si="20"/>
        <v>0</v>
      </c>
    </row>
    <row r="91" spans="1:11" ht="18.75" customHeight="1">
      <c r="A91" s="246">
        <v>2014001</v>
      </c>
      <c r="B91" s="246" t="s">
        <v>1086</v>
      </c>
      <c r="C91" s="245">
        <v>89</v>
      </c>
      <c r="D91" s="245">
        <v>89</v>
      </c>
      <c r="E91" s="245"/>
      <c r="F91" s="245"/>
      <c r="G91" s="245"/>
      <c r="H91" s="245"/>
      <c r="I91" s="245"/>
      <c r="J91" s="245"/>
      <c r="K91" s="245"/>
    </row>
    <row r="92" spans="1:11" ht="18.75" customHeight="1">
      <c r="A92" s="246">
        <v>2014004</v>
      </c>
      <c r="B92" s="246" t="s">
        <v>1143</v>
      </c>
      <c r="C92" s="245">
        <v>3</v>
      </c>
      <c r="D92" s="245">
        <v>0</v>
      </c>
      <c r="E92" s="245">
        <v>3</v>
      </c>
      <c r="F92" s="245"/>
      <c r="G92" s="245"/>
      <c r="H92" s="245"/>
      <c r="I92" s="245"/>
      <c r="J92" s="245"/>
      <c r="K92" s="245"/>
    </row>
    <row r="93" spans="1:11" ht="18.75" customHeight="1">
      <c r="A93" s="246">
        <v>2014099</v>
      </c>
      <c r="B93" s="246" t="s">
        <v>1144</v>
      </c>
      <c r="C93" s="245">
        <v>3</v>
      </c>
      <c r="D93" s="245">
        <v>3</v>
      </c>
      <c r="E93" s="245"/>
      <c r="F93" s="245"/>
      <c r="G93" s="245"/>
      <c r="H93" s="245"/>
      <c r="I93" s="245"/>
      <c r="J93" s="245"/>
      <c r="K93" s="245"/>
    </row>
    <row r="94" spans="1:11" ht="18.75" customHeight="1">
      <c r="A94" s="242">
        <v>203</v>
      </c>
      <c r="B94" s="242" t="s">
        <v>1145</v>
      </c>
      <c r="C94" s="243">
        <f>C95</f>
        <v>132</v>
      </c>
      <c r="D94" s="245">
        <v>132</v>
      </c>
      <c r="E94" s="243">
        <f t="shared" ref="E94:K94" si="21">E95</f>
        <v>0</v>
      </c>
      <c r="F94" s="243">
        <f t="shared" si="21"/>
        <v>0</v>
      </c>
      <c r="G94" s="243">
        <f t="shared" si="21"/>
        <v>0</v>
      </c>
      <c r="H94" s="243">
        <f t="shared" si="21"/>
        <v>0</v>
      </c>
      <c r="I94" s="243">
        <f t="shared" si="21"/>
        <v>0</v>
      </c>
      <c r="J94" s="243">
        <f t="shared" si="21"/>
        <v>0</v>
      </c>
      <c r="K94" s="243">
        <f t="shared" si="21"/>
        <v>0</v>
      </c>
    </row>
    <row r="95" spans="1:11" ht="18.75" customHeight="1">
      <c r="A95" s="244">
        <v>20306</v>
      </c>
      <c r="B95" s="244" t="s">
        <v>1146</v>
      </c>
      <c r="C95" s="245">
        <f>SUM(C96:C98)</f>
        <v>132</v>
      </c>
      <c r="D95" s="245">
        <v>132</v>
      </c>
      <c r="E95" s="245">
        <f t="shared" ref="E95:K95" si="22">SUM(E96:E98)</f>
        <v>0</v>
      </c>
      <c r="F95" s="245">
        <f t="shared" si="22"/>
        <v>0</v>
      </c>
      <c r="G95" s="245">
        <f t="shared" si="22"/>
        <v>0</v>
      </c>
      <c r="H95" s="245">
        <f t="shared" si="22"/>
        <v>0</v>
      </c>
      <c r="I95" s="245">
        <f t="shared" si="22"/>
        <v>0</v>
      </c>
      <c r="J95" s="245">
        <f t="shared" si="22"/>
        <v>0</v>
      </c>
      <c r="K95" s="245">
        <f t="shared" si="22"/>
        <v>0</v>
      </c>
    </row>
    <row r="96" spans="1:11" ht="18.75" customHeight="1">
      <c r="A96" s="246">
        <v>2030601</v>
      </c>
      <c r="B96" s="246" t="s">
        <v>1147</v>
      </c>
      <c r="C96" s="245">
        <v>91</v>
      </c>
      <c r="D96" s="245">
        <v>91</v>
      </c>
      <c r="E96" s="245"/>
      <c r="F96" s="245"/>
      <c r="G96" s="245"/>
      <c r="H96" s="245"/>
      <c r="I96" s="245"/>
      <c r="J96" s="245"/>
      <c r="K96" s="245"/>
    </row>
    <row r="97" spans="1:11" ht="18.75" customHeight="1">
      <c r="A97" s="246">
        <v>2030607</v>
      </c>
      <c r="B97" s="246" t="s">
        <v>1148</v>
      </c>
      <c r="C97" s="245">
        <v>35</v>
      </c>
      <c r="D97" s="245">
        <v>35</v>
      </c>
      <c r="E97" s="245"/>
      <c r="F97" s="245"/>
      <c r="G97" s="245"/>
      <c r="H97" s="245"/>
      <c r="I97" s="245"/>
      <c r="J97" s="245"/>
      <c r="K97" s="245"/>
    </row>
    <row r="98" spans="1:11" ht="18.75" customHeight="1">
      <c r="A98" s="246">
        <v>2030699</v>
      </c>
      <c r="B98" s="246" t="s">
        <v>1149</v>
      </c>
      <c r="C98" s="245">
        <v>6</v>
      </c>
      <c r="D98" s="245">
        <v>6</v>
      </c>
      <c r="E98" s="245"/>
      <c r="F98" s="245"/>
      <c r="G98" s="245"/>
      <c r="H98" s="245"/>
      <c r="I98" s="245"/>
      <c r="J98" s="245"/>
      <c r="K98" s="245"/>
    </row>
    <row r="99" spans="1:11" ht="18.75" customHeight="1">
      <c r="A99" s="242">
        <v>204</v>
      </c>
      <c r="B99" s="242" t="s">
        <v>1150</v>
      </c>
      <c r="C99" s="243">
        <f>C100+C102+C107+C109+C112+C121</f>
        <v>11576</v>
      </c>
      <c r="D99" s="245">
        <v>11556</v>
      </c>
      <c r="E99" s="243">
        <f t="shared" ref="E99:K99" si="23">E100+E102+E107+E109+E112+E121</f>
        <v>15</v>
      </c>
      <c r="F99" s="243">
        <f t="shared" si="23"/>
        <v>0</v>
      </c>
      <c r="G99" s="243">
        <f t="shared" si="23"/>
        <v>0</v>
      </c>
      <c r="H99" s="243">
        <f t="shared" si="23"/>
        <v>0</v>
      </c>
      <c r="I99" s="243">
        <f t="shared" si="23"/>
        <v>2</v>
      </c>
      <c r="J99" s="243">
        <f t="shared" si="23"/>
        <v>3</v>
      </c>
      <c r="K99" s="243">
        <f t="shared" si="23"/>
        <v>0</v>
      </c>
    </row>
    <row r="100" spans="1:11" ht="18.75" customHeight="1">
      <c r="A100" s="244">
        <v>20401</v>
      </c>
      <c r="B100" s="244" t="s">
        <v>1151</v>
      </c>
      <c r="C100" s="245">
        <f>SUM(C101)</f>
        <v>35</v>
      </c>
      <c r="D100" s="245">
        <v>35</v>
      </c>
      <c r="E100" s="245">
        <f t="shared" ref="E100:K100" si="24">SUM(E101)</f>
        <v>0</v>
      </c>
      <c r="F100" s="245">
        <f t="shared" si="24"/>
        <v>0</v>
      </c>
      <c r="G100" s="245">
        <f t="shared" si="24"/>
        <v>0</v>
      </c>
      <c r="H100" s="245">
        <f t="shared" si="24"/>
        <v>0</v>
      </c>
      <c r="I100" s="245">
        <f t="shared" si="24"/>
        <v>0</v>
      </c>
      <c r="J100" s="245">
        <f t="shared" si="24"/>
        <v>0</v>
      </c>
      <c r="K100" s="245">
        <f t="shared" si="24"/>
        <v>0</v>
      </c>
    </row>
    <row r="101" spans="1:11" ht="18.75" customHeight="1">
      <c r="A101" s="246">
        <v>2040101</v>
      </c>
      <c r="B101" s="246" t="s">
        <v>1151</v>
      </c>
      <c r="C101" s="245">
        <v>35</v>
      </c>
      <c r="D101" s="245">
        <v>35</v>
      </c>
      <c r="E101" s="245"/>
      <c r="F101" s="245"/>
      <c r="G101" s="245"/>
      <c r="H101" s="245"/>
      <c r="I101" s="245"/>
      <c r="J101" s="245"/>
      <c r="K101" s="245"/>
    </row>
    <row r="102" spans="1:11" ht="18.75" customHeight="1">
      <c r="A102" s="244">
        <v>20402</v>
      </c>
      <c r="B102" s="244" t="s">
        <v>1152</v>
      </c>
      <c r="C102" s="245">
        <f>SUM(C103:C106)</f>
        <v>10203</v>
      </c>
      <c r="D102" s="245">
        <v>10203</v>
      </c>
      <c r="E102" s="245">
        <f t="shared" ref="E102:K102" si="25">SUM(E103:E106)</f>
        <v>0</v>
      </c>
      <c r="F102" s="245">
        <f t="shared" si="25"/>
        <v>0</v>
      </c>
      <c r="G102" s="245">
        <f t="shared" si="25"/>
        <v>0</v>
      </c>
      <c r="H102" s="245">
        <f t="shared" si="25"/>
        <v>0</v>
      </c>
      <c r="I102" s="245">
        <f t="shared" si="25"/>
        <v>0</v>
      </c>
      <c r="J102" s="245">
        <f t="shared" si="25"/>
        <v>0</v>
      </c>
      <c r="K102" s="245">
        <f t="shared" si="25"/>
        <v>0</v>
      </c>
    </row>
    <row r="103" spans="1:11" ht="18.75" customHeight="1">
      <c r="A103" s="246">
        <v>2040201</v>
      </c>
      <c r="B103" s="246" t="s">
        <v>1086</v>
      </c>
      <c r="C103" s="245">
        <v>7283</v>
      </c>
      <c r="D103" s="245">
        <v>7283</v>
      </c>
      <c r="E103" s="245"/>
      <c r="F103" s="245"/>
      <c r="G103" s="245"/>
      <c r="H103" s="245"/>
      <c r="I103" s="245"/>
      <c r="J103" s="245"/>
      <c r="K103" s="245"/>
    </row>
    <row r="104" spans="1:11" ht="18.75" customHeight="1">
      <c r="A104" s="246">
        <v>2040202</v>
      </c>
      <c r="B104" s="246" t="s">
        <v>1087</v>
      </c>
      <c r="C104" s="245">
        <v>12</v>
      </c>
      <c r="D104" s="245">
        <v>12</v>
      </c>
      <c r="E104" s="245"/>
      <c r="F104" s="245"/>
      <c r="G104" s="245"/>
      <c r="H104" s="245"/>
      <c r="I104" s="245"/>
      <c r="J104" s="245"/>
      <c r="K104" s="245"/>
    </row>
    <row r="105" spans="1:11" ht="18.75" customHeight="1">
      <c r="A105" s="246">
        <v>2040220</v>
      </c>
      <c r="B105" s="246" t="s">
        <v>1153</v>
      </c>
      <c r="C105" s="245">
        <v>682</v>
      </c>
      <c r="D105" s="245">
        <v>682</v>
      </c>
      <c r="E105" s="245"/>
      <c r="F105" s="245"/>
      <c r="G105" s="245"/>
      <c r="H105" s="245"/>
      <c r="I105" s="245"/>
      <c r="J105" s="245"/>
      <c r="K105" s="245"/>
    </row>
    <row r="106" spans="1:11" ht="18.75" customHeight="1">
      <c r="A106" s="246">
        <v>2040299</v>
      </c>
      <c r="B106" s="246" t="s">
        <v>1154</v>
      </c>
      <c r="C106" s="245">
        <v>2226</v>
      </c>
      <c r="D106" s="245">
        <v>2226</v>
      </c>
      <c r="E106" s="245"/>
      <c r="F106" s="245"/>
      <c r="G106" s="245"/>
      <c r="H106" s="245"/>
      <c r="I106" s="245"/>
      <c r="J106" s="245"/>
      <c r="K106" s="245"/>
    </row>
    <row r="107" spans="1:11" ht="18.75" customHeight="1">
      <c r="A107" s="244">
        <v>20404</v>
      </c>
      <c r="B107" s="244" t="s">
        <v>1155</v>
      </c>
      <c r="C107" s="245">
        <f>SUM(C108)</f>
        <v>60</v>
      </c>
      <c r="D107" s="245">
        <v>60</v>
      </c>
      <c r="E107" s="245">
        <f t="shared" ref="E107:K107" si="26">SUM(E108)</f>
        <v>0</v>
      </c>
      <c r="F107" s="245">
        <f t="shared" si="26"/>
        <v>0</v>
      </c>
      <c r="G107" s="245">
        <f t="shared" si="26"/>
        <v>0</v>
      </c>
      <c r="H107" s="245">
        <f t="shared" si="26"/>
        <v>0</v>
      </c>
      <c r="I107" s="245">
        <f t="shared" si="26"/>
        <v>0</v>
      </c>
      <c r="J107" s="245">
        <f t="shared" si="26"/>
        <v>0</v>
      </c>
      <c r="K107" s="245">
        <f t="shared" si="26"/>
        <v>0</v>
      </c>
    </row>
    <row r="108" spans="1:11" ht="18.75" customHeight="1">
      <c r="A108" s="246">
        <v>2040401</v>
      </c>
      <c r="B108" s="246" t="s">
        <v>1086</v>
      </c>
      <c r="C108" s="245">
        <v>60</v>
      </c>
      <c r="D108" s="245">
        <v>60</v>
      </c>
      <c r="E108" s="245"/>
      <c r="F108" s="245"/>
      <c r="G108" s="245"/>
      <c r="H108" s="245"/>
      <c r="I108" s="245"/>
      <c r="J108" s="245"/>
      <c r="K108" s="245"/>
    </row>
    <row r="109" spans="1:11" ht="18.75" customHeight="1">
      <c r="A109" s="244">
        <v>20405</v>
      </c>
      <c r="B109" s="244" t="s">
        <v>1156</v>
      </c>
      <c r="C109" s="245">
        <f>SUM(C110:C111)</f>
        <v>65</v>
      </c>
      <c r="D109" s="245">
        <v>65</v>
      </c>
      <c r="E109" s="245">
        <f t="shared" ref="E109:K109" si="27">SUM(E110:E111)</f>
        <v>0</v>
      </c>
      <c r="F109" s="245">
        <f t="shared" si="27"/>
        <v>0</v>
      </c>
      <c r="G109" s="245">
        <f t="shared" si="27"/>
        <v>0</v>
      </c>
      <c r="H109" s="245">
        <f t="shared" si="27"/>
        <v>0</v>
      </c>
      <c r="I109" s="245">
        <f t="shared" si="27"/>
        <v>0</v>
      </c>
      <c r="J109" s="245">
        <f t="shared" si="27"/>
        <v>0</v>
      </c>
      <c r="K109" s="245">
        <f t="shared" si="27"/>
        <v>0</v>
      </c>
    </row>
    <row r="110" spans="1:11" ht="18.75" customHeight="1">
      <c r="A110" s="246">
        <v>2040504</v>
      </c>
      <c r="B110" s="246" t="s">
        <v>1157</v>
      </c>
      <c r="C110" s="245">
        <v>60</v>
      </c>
      <c r="D110" s="245">
        <v>60</v>
      </c>
      <c r="E110" s="245"/>
      <c r="F110" s="245"/>
      <c r="G110" s="245"/>
      <c r="H110" s="245"/>
      <c r="I110" s="245"/>
      <c r="J110" s="245"/>
      <c r="K110" s="245"/>
    </row>
    <row r="111" spans="1:11" ht="18.75" customHeight="1">
      <c r="A111" s="246">
        <v>2040599</v>
      </c>
      <c r="B111" s="246" t="s">
        <v>1158</v>
      </c>
      <c r="C111" s="245">
        <v>5</v>
      </c>
      <c r="D111" s="245">
        <v>5</v>
      </c>
      <c r="E111" s="245"/>
      <c r="F111" s="245"/>
      <c r="G111" s="245"/>
      <c r="H111" s="245"/>
      <c r="I111" s="245"/>
      <c r="J111" s="245"/>
      <c r="K111" s="245"/>
    </row>
    <row r="112" spans="1:11" ht="18.75" customHeight="1">
      <c r="A112" s="244">
        <v>20406</v>
      </c>
      <c r="B112" s="244" t="s">
        <v>1159</v>
      </c>
      <c r="C112" s="245">
        <f>SUM(C113:C120)</f>
        <v>984</v>
      </c>
      <c r="D112" s="245">
        <v>982</v>
      </c>
      <c r="E112" s="245">
        <f t="shared" ref="E112:K112" si="28">SUM(E113:E120)</f>
        <v>0</v>
      </c>
      <c r="F112" s="245">
        <f t="shared" si="28"/>
        <v>0</v>
      </c>
      <c r="G112" s="245">
        <f t="shared" si="28"/>
        <v>0</v>
      </c>
      <c r="H112" s="245">
        <f t="shared" si="28"/>
        <v>0</v>
      </c>
      <c r="I112" s="245">
        <f t="shared" si="28"/>
        <v>0</v>
      </c>
      <c r="J112" s="245">
        <f t="shared" si="28"/>
        <v>2</v>
      </c>
      <c r="K112" s="245">
        <f t="shared" si="28"/>
        <v>0</v>
      </c>
    </row>
    <row r="113" spans="1:11" ht="18.75" customHeight="1">
      <c r="A113" s="246">
        <v>2040601</v>
      </c>
      <c r="B113" s="246" t="s">
        <v>1086</v>
      </c>
      <c r="C113" s="245">
        <v>659</v>
      </c>
      <c r="D113" s="245">
        <v>659</v>
      </c>
      <c r="E113" s="245"/>
      <c r="F113" s="245"/>
      <c r="G113" s="245"/>
      <c r="H113" s="245"/>
      <c r="I113" s="245"/>
      <c r="J113" s="245"/>
      <c r="K113" s="245"/>
    </row>
    <row r="114" spans="1:11" ht="18.75" customHeight="1">
      <c r="A114" s="246">
        <v>2040604</v>
      </c>
      <c r="B114" s="246" t="s">
        <v>1160</v>
      </c>
      <c r="C114" s="245">
        <v>76</v>
      </c>
      <c r="D114" s="245">
        <v>76</v>
      </c>
      <c r="E114" s="245"/>
      <c r="F114" s="245"/>
      <c r="G114" s="245"/>
      <c r="H114" s="245"/>
      <c r="I114" s="245"/>
      <c r="J114" s="245"/>
      <c r="K114" s="245"/>
    </row>
    <row r="115" spans="1:11" ht="18.75" customHeight="1">
      <c r="A115" s="246">
        <v>2040605</v>
      </c>
      <c r="B115" s="246" t="s">
        <v>1161</v>
      </c>
      <c r="C115" s="245">
        <v>0</v>
      </c>
      <c r="D115" s="245">
        <v>0</v>
      </c>
      <c r="E115" s="245"/>
      <c r="F115" s="245"/>
      <c r="G115" s="245"/>
      <c r="H115" s="245"/>
      <c r="I115" s="245"/>
      <c r="J115" s="245"/>
      <c r="K115" s="245"/>
    </row>
    <row r="116" spans="1:11" ht="18.75" customHeight="1">
      <c r="A116" s="246">
        <v>2040606</v>
      </c>
      <c r="B116" s="246" t="s">
        <v>1162</v>
      </c>
      <c r="C116" s="245">
        <v>8</v>
      </c>
      <c r="D116" s="245">
        <v>8</v>
      </c>
      <c r="E116" s="245"/>
      <c r="F116" s="245"/>
      <c r="G116" s="245"/>
      <c r="H116" s="245"/>
      <c r="I116" s="245"/>
      <c r="J116" s="245"/>
      <c r="K116" s="245"/>
    </row>
    <row r="117" spans="1:11" ht="18.75" customHeight="1">
      <c r="A117" s="246">
        <v>2040607</v>
      </c>
      <c r="B117" s="246" t="s">
        <v>1163</v>
      </c>
      <c r="C117" s="245">
        <v>80</v>
      </c>
      <c r="D117" s="245">
        <v>80</v>
      </c>
      <c r="E117" s="245"/>
      <c r="F117" s="245"/>
      <c r="G117" s="245"/>
      <c r="H117" s="245"/>
      <c r="I117" s="245"/>
      <c r="J117" s="245"/>
      <c r="K117" s="245"/>
    </row>
    <row r="118" spans="1:11" ht="18.75" customHeight="1">
      <c r="A118" s="246">
        <v>2040610</v>
      </c>
      <c r="B118" s="246" t="s">
        <v>1164</v>
      </c>
      <c r="C118" s="245">
        <v>47</v>
      </c>
      <c r="D118" s="245">
        <v>47</v>
      </c>
      <c r="E118" s="245"/>
      <c r="F118" s="245"/>
      <c r="G118" s="245"/>
      <c r="H118" s="245"/>
      <c r="I118" s="245"/>
      <c r="J118" s="245"/>
      <c r="K118" s="245"/>
    </row>
    <row r="119" spans="1:11" ht="18.75" customHeight="1">
      <c r="A119" s="246">
        <v>2040612</v>
      </c>
      <c r="B119" s="246" t="s">
        <v>1165</v>
      </c>
      <c r="C119" s="245">
        <v>69</v>
      </c>
      <c r="D119" s="245">
        <v>69</v>
      </c>
      <c r="E119" s="245"/>
      <c r="F119" s="245"/>
      <c r="G119" s="245"/>
      <c r="H119" s="245"/>
      <c r="I119" s="245"/>
      <c r="J119" s="245"/>
      <c r="K119" s="245"/>
    </row>
    <row r="120" spans="1:11" ht="18.75" customHeight="1">
      <c r="A120" s="246">
        <v>2040699</v>
      </c>
      <c r="B120" s="246" t="s">
        <v>1166</v>
      </c>
      <c r="C120" s="245">
        <v>45</v>
      </c>
      <c r="D120" s="245">
        <v>43</v>
      </c>
      <c r="E120" s="245"/>
      <c r="F120" s="245"/>
      <c r="G120" s="245"/>
      <c r="H120" s="245"/>
      <c r="I120" s="245"/>
      <c r="J120" s="245">
        <v>2</v>
      </c>
      <c r="K120" s="245"/>
    </row>
    <row r="121" spans="1:11" ht="18.75" customHeight="1">
      <c r="A121" s="244">
        <v>20499</v>
      </c>
      <c r="B121" s="244" t="s">
        <v>1167</v>
      </c>
      <c r="C121" s="245">
        <f>SUM(C122:C123)</f>
        <v>229</v>
      </c>
      <c r="D121" s="245">
        <v>211</v>
      </c>
      <c r="E121" s="245">
        <f t="shared" ref="E121:K121" si="29">SUM(E122:E123)</f>
        <v>15</v>
      </c>
      <c r="F121" s="245">
        <f t="shared" si="29"/>
        <v>0</v>
      </c>
      <c r="G121" s="245">
        <f t="shared" si="29"/>
        <v>0</v>
      </c>
      <c r="H121" s="245">
        <f t="shared" si="29"/>
        <v>0</v>
      </c>
      <c r="I121" s="245">
        <f t="shared" si="29"/>
        <v>2</v>
      </c>
      <c r="J121" s="245">
        <f t="shared" si="29"/>
        <v>1</v>
      </c>
      <c r="K121" s="245">
        <f t="shared" si="29"/>
        <v>0</v>
      </c>
    </row>
    <row r="122" spans="1:11" ht="18.75" customHeight="1">
      <c r="A122" s="246">
        <v>2049902</v>
      </c>
      <c r="B122" s="246" t="s">
        <v>1168</v>
      </c>
      <c r="C122" s="245">
        <v>1</v>
      </c>
      <c r="D122" s="245">
        <v>1</v>
      </c>
      <c r="E122" s="245"/>
      <c r="F122" s="245"/>
      <c r="G122" s="245"/>
      <c r="H122" s="245"/>
      <c r="I122" s="245"/>
      <c r="J122" s="245"/>
      <c r="K122" s="245"/>
    </row>
    <row r="123" spans="1:11" ht="18.75" customHeight="1">
      <c r="A123" s="246">
        <v>2049999</v>
      </c>
      <c r="B123" s="246" t="s">
        <v>1167</v>
      </c>
      <c r="C123" s="245">
        <v>228</v>
      </c>
      <c r="D123" s="245">
        <v>210</v>
      </c>
      <c r="E123" s="245">
        <v>15</v>
      </c>
      <c r="F123" s="245"/>
      <c r="G123" s="245"/>
      <c r="H123" s="245"/>
      <c r="I123" s="245">
        <v>2</v>
      </c>
      <c r="J123" s="245">
        <v>1</v>
      </c>
      <c r="K123" s="245"/>
    </row>
    <row r="124" spans="1:11" ht="18.75" customHeight="1">
      <c r="A124" s="242">
        <v>205</v>
      </c>
      <c r="B124" s="242" t="s">
        <v>1169</v>
      </c>
      <c r="C124" s="243">
        <f>C125+C128+C135+C137+C139+C141</f>
        <v>41711</v>
      </c>
      <c r="D124" s="245">
        <v>41711</v>
      </c>
      <c r="E124" s="243">
        <f t="shared" ref="E124:K124" si="30">E125+E128+E135+E137+E139</f>
        <v>0</v>
      </c>
      <c r="F124" s="243">
        <f t="shared" si="30"/>
        <v>0</v>
      </c>
      <c r="G124" s="243">
        <f t="shared" si="30"/>
        <v>0</v>
      </c>
      <c r="H124" s="243">
        <f t="shared" si="30"/>
        <v>0</v>
      </c>
      <c r="I124" s="243">
        <f t="shared" si="30"/>
        <v>0</v>
      </c>
      <c r="J124" s="243">
        <f t="shared" si="30"/>
        <v>0</v>
      </c>
      <c r="K124" s="243">
        <f t="shared" si="30"/>
        <v>0</v>
      </c>
    </row>
    <row r="125" spans="1:11" ht="18.75" customHeight="1">
      <c r="A125" s="244">
        <v>20501</v>
      </c>
      <c r="B125" s="244" t="s">
        <v>1170</v>
      </c>
      <c r="C125" s="245">
        <f>SUM(C126:C127)</f>
        <v>171</v>
      </c>
      <c r="D125" s="245">
        <v>171</v>
      </c>
      <c r="E125" s="245">
        <f t="shared" ref="E125:K125" si="31">SUM(E126:E127)</f>
        <v>0</v>
      </c>
      <c r="F125" s="245">
        <f t="shared" si="31"/>
        <v>0</v>
      </c>
      <c r="G125" s="245">
        <f t="shared" si="31"/>
        <v>0</v>
      </c>
      <c r="H125" s="245">
        <f t="shared" si="31"/>
        <v>0</v>
      </c>
      <c r="I125" s="245">
        <f t="shared" si="31"/>
        <v>0</v>
      </c>
      <c r="J125" s="245">
        <f t="shared" si="31"/>
        <v>0</v>
      </c>
      <c r="K125" s="245">
        <f t="shared" si="31"/>
        <v>0</v>
      </c>
    </row>
    <row r="126" spans="1:11" ht="18.75" customHeight="1">
      <c r="A126" s="246">
        <v>2050101</v>
      </c>
      <c r="B126" s="246" t="s">
        <v>1086</v>
      </c>
      <c r="C126" s="245">
        <v>155</v>
      </c>
      <c r="D126" s="245">
        <v>155</v>
      </c>
      <c r="E126" s="245"/>
      <c r="F126" s="245"/>
      <c r="G126" s="245"/>
      <c r="H126" s="245"/>
      <c r="I126" s="245"/>
      <c r="J126" s="245"/>
      <c r="K126" s="245"/>
    </row>
    <row r="127" spans="1:11" ht="18.75" customHeight="1">
      <c r="A127" s="246">
        <v>2050199</v>
      </c>
      <c r="B127" s="246" t="s">
        <v>1171</v>
      </c>
      <c r="C127" s="245">
        <v>16</v>
      </c>
      <c r="D127" s="245">
        <v>16</v>
      </c>
      <c r="E127" s="245"/>
      <c r="F127" s="245"/>
      <c r="G127" s="245"/>
      <c r="H127" s="245"/>
      <c r="I127" s="245"/>
      <c r="J127" s="245"/>
      <c r="K127" s="245"/>
    </row>
    <row r="128" spans="1:11" ht="18.75" customHeight="1">
      <c r="A128" s="244">
        <v>20502</v>
      </c>
      <c r="B128" s="244" t="s">
        <v>1172</v>
      </c>
      <c r="C128" s="245">
        <f>SUM(C129:C134)</f>
        <v>39799</v>
      </c>
      <c r="D128" s="245">
        <v>39799</v>
      </c>
      <c r="E128" s="245">
        <f t="shared" ref="E128:K128" si="32">SUM(E129:E134)</f>
        <v>0</v>
      </c>
      <c r="F128" s="245">
        <f t="shared" si="32"/>
        <v>0</v>
      </c>
      <c r="G128" s="245">
        <f t="shared" si="32"/>
        <v>0</v>
      </c>
      <c r="H128" s="245">
        <f t="shared" si="32"/>
        <v>0</v>
      </c>
      <c r="I128" s="245">
        <f t="shared" si="32"/>
        <v>0</v>
      </c>
      <c r="J128" s="245">
        <f t="shared" si="32"/>
        <v>0</v>
      </c>
      <c r="K128" s="245">
        <f t="shared" si="32"/>
        <v>0</v>
      </c>
    </row>
    <row r="129" spans="1:11" ht="18.75" customHeight="1">
      <c r="A129" s="246">
        <v>2050201</v>
      </c>
      <c r="B129" s="246" t="s">
        <v>1173</v>
      </c>
      <c r="C129" s="245">
        <v>2128</v>
      </c>
      <c r="D129" s="245">
        <v>2128</v>
      </c>
      <c r="E129" s="245"/>
      <c r="F129" s="245"/>
      <c r="G129" s="245"/>
      <c r="H129" s="245"/>
      <c r="I129" s="245"/>
      <c r="J129" s="245"/>
      <c r="K129" s="245"/>
    </row>
    <row r="130" spans="1:11" ht="18.75" customHeight="1">
      <c r="A130" s="246">
        <v>2050202</v>
      </c>
      <c r="B130" s="246" t="s">
        <v>1174</v>
      </c>
      <c r="C130" s="245">
        <v>15250</v>
      </c>
      <c r="D130" s="245">
        <v>15250</v>
      </c>
      <c r="E130" s="245"/>
      <c r="F130" s="245"/>
      <c r="G130" s="245"/>
      <c r="H130" s="245"/>
      <c r="I130" s="245"/>
      <c r="J130" s="245"/>
      <c r="K130" s="245"/>
    </row>
    <row r="131" spans="1:11" ht="18.75" customHeight="1">
      <c r="A131" s="246">
        <v>2050203</v>
      </c>
      <c r="B131" s="246" t="s">
        <v>1175</v>
      </c>
      <c r="C131" s="245">
        <v>11033</v>
      </c>
      <c r="D131" s="245">
        <v>11033</v>
      </c>
      <c r="E131" s="245"/>
      <c r="F131" s="245"/>
      <c r="G131" s="245"/>
      <c r="H131" s="245"/>
      <c r="I131" s="245"/>
      <c r="J131" s="245"/>
      <c r="K131" s="245"/>
    </row>
    <row r="132" spans="1:11" ht="18.75" customHeight="1">
      <c r="A132" s="246">
        <v>2050204</v>
      </c>
      <c r="B132" s="246" t="s">
        <v>1176</v>
      </c>
      <c r="C132" s="245">
        <v>3799</v>
      </c>
      <c r="D132" s="245">
        <v>3799</v>
      </c>
      <c r="E132" s="245"/>
      <c r="F132" s="245"/>
      <c r="G132" s="245"/>
      <c r="H132" s="245"/>
      <c r="I132" s="245"/>
      <c r="J132" s="245"/>
      <c r="K132" s="245"/>
    </row>
    <row r="133" spans="1:11" ht="18.75" customHeight="1">
      <c r="A133" s="246">
        <v>2050205</v>
      </c>
      <c r="B133" s="246" t="s">
        <v>1177</v>
      </c>
      <c r="C133" s="245">
        <v>3</v>
      </c>
      <c r="D133" s="245">
        <v>3</v>
      </c>
      <c r="E133" s="245"/>
      <c r="F133" s="245"/>
      <c r="G133" s="245"/>
      <c r="H133" s="245"/>
      <c r="I133" s="245"/>
      <c r="J133" s="245"/>
      <c r="K133" s="245"/>
    </row>
    <row r="134" spans="1:11" ht="18.75" customHeight="1">
      <c r="A134" s="246">
        <v>2050299</v>
      </c>
      <c r="B134" s="246" t="s">
        <v>1178</v>
      </c>
      <c r="C134" s="245">
        <v>7586</v>
      </c>
      <c r="D134" s="245">
        <v>7586</v>
      </c>
      <c r="E134" s="245"/>
      <c r="F134" s="245"/>
      <c r="G134" s="245"/>
      <c r="H134" s="245"/>
      <c r="I134" s="245"/>
      <c r="J134" s="245"/>
      <c r="K134" s="245"/>
    </row>
    <row r="135" spans="1:11" ht="18.75" customHeight="1">
      <c r="A135" s="244">
        <v>20507</v>
      </c>
      <c r="B135" s="244" t="s">
        <v>1179</v>
      </c>
      <c r="C135" s="245">
        <f>SUM(C136)</f>
        <v>74</v>
      </c>
      <c r="D135" s="245">
        <v>74</v>
      </c>
      <c r="E135" s="245">
        <f t="shared" ref="E135:K135" si="33">SUM(E136)</f>
        <v>0</v>
      </c>
      <c r="F135" s="245">
        <f t="shared" si="33"/>
        <v>0</v>
      </c>
      <c r="G135" s="245">
        <f t="shared" si="33"/>
        <v>0</v>
      </c>
      <c r="H135" s="245">
        <f t="shared" si="33"/>
        <v>0</v>
      </c>
      <c r="I135" s="245">
        <f t="shared" si="33"/>
        <v>0</v>
      </c>
      <c r="J135" s="245">
        <f t="shared" si="33"/>
        <v>0</v>
      </c>
      <c r="K135" s="245">
        <f t="shared" si="33"/>
        <v>0</v>
      </c>
    </row>
    <row r="136" spans="1:11" ht="18.75" customHeight="1">
      <c r="A136" s="246">
        <v>2050701</v>
      </c>
      <c r="B136" s="246" t="s">
        <v>1180</v>
      </c>
      <c r="C136" s="245">
        <v>74</v>
      </c>
      <c r="D136" s="245">
        <v>74</v>
      </c>
      <c r="E136" s="245"/>
      <c r="F136" s="245"/>
      <c r="G136" s="245"/>
      <c r="H136" s="245"/>
      <c r="I136" s="245"/>
      <c r="J136" s="245"/>
      <c r="K136" s="245"/>
    </row>
    <row r="137" spans="1:11" ht="18.75" customHeight="1">
      <c r="A137" s="244">
        <v>20508</v>
      </c>
      <c r="B137" s="244" t="s">
        <v>1181</v>
      </c>
      <c r="C137" s="245">
        <f>SUM(C138)</f>
        <v>747</v>
      </c>
      <c r="D137" s="245">
        <v>747</v>
      </c>
      <c r="E137" s="245">
        <f t="shared" ref="E137:K137" si="34">SUM(E138)</f>
        <v>0</v>
      </c>
      <c r="F137" s="245">
        <f t="shared" si="34"/>
        <v>0</v>
      </c>
      <c r="G137" s="245">
        <f t="shared" si="34"/>
        <v>0</v>
      </c>
      <c r="H137" s="245">
        <f t="shared" si="34"/>
        <v>0</v>
      </c>
      <c r="I137" s="245">
        <f t="shared" si="34"/>
        <v>0</v>
      </c>
      <c r="J137" s="245">
        <f t="shared" si="34"/>
        <v>0</v>
      </c>
      <c r="K137" s="245">
        <f t="shared" si="34"/>
        <v>0</v>
      </c>
    </row>
    <row r="138" spans="1:11" ht="18.75" customHeight="1">
      <c r="A138" s="246">
        <v>2050801</v>
      </c>
      <c r="B138" s="246" t="s">
        <v>1182</v>
      </c>
      <c r="C138" s="245">
        <v>747</v>
      </c>
      <c r="D138" s="245">
        <v>747</v>
      </c>
      <c r="E138" s="245"/>
      <c r="F138" s="245"/>
      <c r="G138" s="245"/>
      <c r="H138" s="245"/>
      <c r="I138" s="245"/>
      <c r="J138" s="245"/>
      <c r="K138" s="245"/>
    </row>
    <row r="139" spans="1:11" ht="18.75" customHeight="1">
      <c r="A139" s="244">
        <v>20509</v>
      </c>
      <c r="B139" s="244" t="s">
        <v>1183</v>
      </c>
      <c r="C139" s="245">
        <f>SUM(C140)</f>
        <v>876</v>
      </c>
      <c r="D139" s="245">
        <v>876</v>
      </c>
      <c r="E139" s="245">
        <f t="shared" ref="E139:K139" si="35">SUM(E140)</f>
        <v>0</v>
      </c>
      <c r="F139" s="245">
        <f t="shared" si="35"/>
        <v>0</v>
      </c>
      <c r="G139" s="245">
        <f t="shared" si="35"/>
        <v>0</v>
      </c>
      <c r="H139" s="245">
        <f t="shared" si="35"/>
        <v>0</v>
      </c>
      <c r="I139" s="245">
        <f t="shared" si="35"/>
        <v>0</v>
      </c>
      <c r="J139" s="245">
        <f t="shared" si="35"/>
        <v>0</v>
      </c>
      <c r="K139" s="245">
        <f t="shared" si="35"/>
        <v>0</v>
      </c>
    </row>
    <row r="140" spans="1:11" ht="18.75" customHeight="1">
      <c r="A140" s="246">
        <v>2050999</v>
      </c>
      <c r="B140" s="246" t="s">
        <v>1184</v>
      </c>
      <c r="C140" s="245">
        <v>876</v>
      </c>
      <c r="D140" s="245">
        <v>876</v>
      </c>
      <c r="E140" s="245"/>
      <c r="F140" s="245"/>
      <c r="G140" s="245"/>
      <c r="H140" s="245"/>
      <c r="I140" s="245"/>
      <c r="J140" s="245"/>
      <c r="K140" s="245"/>
    </row>
    <row r="141" spans="1:11" ht="18.75" customHeight="1">
      <c r="A141" s="244">
        <v>20599</v>
      </c>
      <c r="B141" s="244" t="s">
        <v>1185</v>
      </c>
      <c r="C141" s="245">
        <f>SUM(C142)</f>
        <v>44</v>
      </c>
      <c r="D141" s="245">
        <v>44</v>
      </c>
      <c r="E141" s="245">
        <f t="shared" ref="E141:K141" si="36">SUM(E142)</f>
        <v>0</v>
      </c>
      <c r="F141" s="245">
        <f t="shared" si="36"/>
        <v>0</v>
      </c>
      <c r="G141" s="245">
        <f t="shared" si="36"/>
        <v>0</v>
      </c>
      <c r="H141" s="245">
        <f t="shared" si="36"/>
        <v>0</v>
      </c>
      <c r="I141" s="245">
        <f t="shared" si="36"/>
        <v>0</v>
      </c>
      <c r="J141" s="245">
        <f t="shared" si="36"/>
        <v>0</v>
      </c>
      <c r="K141" s="245">
        <f t="shared" si="36"/>
        <v>0</v>
      </c>
    </row>
    <row r="142" spans="1:11" ht="18.75" customHeight="1">
      <c r="A142" s="246">
        <v>2059999</v>
      </c>
      <c r="B142" s="246" t="s">
        <v>1185</v>
      </c>
      <c r="C142" s="245">
        <v>44</v>
      </c>
      <c r="D142" s="245">
        <v>44</v>
      </c>
      <c r="E142" s="245"/>
      <c r="F142" s="245"/>
      <c r="G142" s="245"/>
      <c r="H142" s="245"/>
      <c r="I142" s="245"/>
      <c r="J142" s="245"/>
      <c r="K142" s="245"/>
    </row>
    <row r="143" spans="1:11" ht="18.75" customHeight="1">
      <c r="A143" s="242">
        <v>206</v>
      </c>
      <c r="B143" s="242" t="s">
        <v>1186</v>
      </c>
      <c r="C143" s="243">
        <f>C144+C149+C147+C154</f>
        <v>1129</v>
      </c>
      <c r="D143" s="245">
        <v>1124</v>
      </c>
      <c r="E143" s="243">
        <f t="shared" ref="E143:K143" si="37">E144+E149+E147+E154</f>
        <v>0</v>
      </c>
      <c r="F143" s="243">
        <f t="shared" si="37"/>
        <v>0</v>
      </c>
      <c r="G143" s="243">
        <f t="shared" si="37"/>
        <v>0</v>
      </c>
      <c r="H143" s="243">
        <f t="shared" si="37"/>
        <v>0</v>
      </c>
      <c r="I143" s="243">
        <f t="shared" si="37"/>
        <v>0</v>
      </c>
      <c r="J143" s="243">
        <f t="shared" si="37"/>
        <v>5</v>
      </c>
      <c r="K143" s="243">
        <f t="shared" si="37"/>
        <v>0</v>
      </c>
    </row>
    <row r="144" spans="1:11" ht="18.75" customHeight="1">
      <c r="A144" s="244">
        <v>20601</v>
      </c>
      <c r="B144" s="244" t="s">
        <v>1187</v>
      </c>
      <c r="C144" s="245">
        <f>SUM(C145:C146)</f>
        <v>741</v>
      </c>
      <c r="D144" s="245">
        <v>741</v>
      </c>
      <c r="E144" s="245">
        <f t="shared" ref="E144:K144" si="38">SUM(E145:E146)</f>
        <v>0</v>
      </c>
      <c r="F144" s="245">
        <f t="shared" si="38"/>
        <v>0</v>
      </c>
      <c r="G144" s="245">
        <f t="shared" si="38"/>
        <v>0</v>
      </c>
      <c r="H144" s="245">
        <f t="shared" si="38"/>
        <v>0</v>
      </c>
      <c r="I144" s="245">
        <f t="shared" si="38"/>
        <v>0</v>
      </c>
      <c r="J144" s="245">
        <f t="shared" si="38"/>
        <v>0</v>
      </c>
      <c r="K144" s="245">
        <f t="shared" si="38"/>
        <v>0</v>
      </c>
    </row>
    <row r="145" spans="1:11" ht="18.75" customHeight="1">
      <c r="A145" s="246">
        <v>2060101</v>
      </c>
      <c r="B145" s="246" t="s">
        <v>1086</v>
      </c>
      <c r="C145" s="245">
        <v>731</v>
      </c>
      <c r="D145" s="245">
        <v>731</v>
      </c>
      <c r="E145" s="245"/>
      <c r="F145" s="245"/>
      <c r="G145" s="245"/>
      <c r="H145" s="245"/>
      <c r="I145" s="245"/>
      <c r="J145" s="245"/>
      <c r="K145" s="245"/>
    </row>
    <row r="146" spans="1:11" ht="18.75" customHeight="1">
      <c r="A146" s="246">
        <v>2060199</v>
      </c>
      <c r="B146" s="246" t="s">
        <v>1188</v>
      </c>
      <c r="C146" s="245">
        <v>10</v>
      </c>
      <c r="D146" s="245">
        <v>10</v>
      </c>
      <c r="E146" s="245"/>
      <c r="F146" s="245"/>
      <c r="G146" s="245"/>
      <c r="H146" s="245"/>
      <c r="I146" s="245"/>
      <c r="J146" s="245"/>
      <c r="K146" s="245"/>
    </row>
    <row r="147" spans="1:11" ht="18.75" customHeight="1">
      <c r="A147" s="244">
        <v>20604</v>
      </c>
      <c r="B147" s="244" t="s">
        <v>1189</v>
      </c>
      <c r="C147" s="245">
        <f>SUM(C148)</f>
        <v>95</v>
      </c>
      <c r="D147" s="245">
        <v>95</v>
      </c>
      <c r="E147" s="245">
        <f t="shared" ref="E147:K147" si="39">SUM(E148)</f>
        <v>0</v>
      </c>
      <c r="F147" s="245">
        <f t="shared" si="39"/>
        <v>0</v>
      </c>
      <c r="G147" s="245">
        <f t="shared" si="39"/>
        <v>0</v>
      </c>
      <c r="H147" s="245">
        <f t="shared" si="39"/>
        <v>0</v>
      </c>
      <c r="I147" s="245">
        <f t="shared" si="39"/>
        <v>0</v>
      </c>
      <c r="J147" s="245">
        <f t="shared" si="39"/>
        <v>0</v>
      </c>
      <c r="K147" s="245">
        <f t="shared" si="39"/>
        <v>0</v>
      </c>
    </row>
    <row r="148" spans="1:11" ht="18.75" customHeight="1">
      <c r="A148" s="246">
        <v>2060405</v>
      </c>
      <c r="B148" s="246" t="s">
        <v>1190</v>
      </c>
      <c r="C148" s="245">
        <v>95</v>
      </c>
      <c r="D148" s="245">
        <v>95</v>
      </c>
      <c r="E148" s="245"/>
      <c r="F148" s="245"/>
      <c r="G148" s="245"/>
      <c r="H148" s="245"/>
      <c r="I148" s="245"/>
      <c r="J148" s="245"/>
      <c r="K148" s="245"/>
    </row>
    <row r="149" spans="1:11" ht="18.75" customHeight="1">
      <c r="A149" s="244">
        <v>20607</v>
      </c>
      <c r="B149" s="244" t="s">
        <v>1191</v>
      </c>
      <c r="C149" s="245">
        <f>SUM(C150:C153)</f>
        <v>243</v>
      </c>
      <c r="D149" s="245">
        <v>238</v>
      </c>
      <c r="E149" s="245">
        <f t="shared" ref="E149:K149" si="40">SUM(E150:E153)</f>
        <v>0</v>
      </c>
      <c r="F149" s="245">
        <f t="shared" si="40"/>
        <v>0</v>
      </c>
      <c r="G149" s="245">
        <f t="shared" si="40"/>
        <v>0</v>
      </c>
      <c r="H149" s="245">
        <f t="shared" si="40"/>
        <v>0</v>
      </c>
      <c r="I149" s="245">
        <f t="shared" si="40"/>
        <v>0</v>
      </c>
      <c r="J149" s="245">
        <f t="shared" si="40"/>
        <v>5</v>
      </c>
      <c r="K149" s="245">
        <f t="shared" si="40"/>
        <v>0</v>
      </c>
    </row>
    <row r="150" spans="1:11" ht="18.75" customHeight="1">
      <c r="A150" s="246">
        <v>2060701</v>
      </c>
      <c r="B150" s="246" t="s">
        <v>1192</v>
      </c>
      <c r="C150" s="245">
        <v>76</v>
      </c>
      <c r="D150" s="245">
        <v>76</v>
      </c>
      <c r="E150" s="245"/>
      <c r="F150" s="245"/>
      <c r="G150" s="245"/>
      <c r="H150" s="245"/>
      <c r="I150" s="245"/>
      <c r="J150" s="245"/>
      <c r="K150" s="245"/>
    </row>
    <row r="151" spans="1:11" ht="18.75" customHeight="1">
      <c r="A151" s="246">
        <v>2060702</v>
      </c>
      <c r="B151" s="246" t="s">
        <v>1193</v>
      </c>
      <c r="C151" s="245">
        <v>88</v>
      </c>
      <c r="D151" s="245">
        <v>83</v>
      </c>
      <c r="E151" s="245"/>
      <c r="F151" s="245"/>
      <c r="G151" s="245"/>
      <c r="H151" s="245"/>
      <c r="I151" s="245"/>
      <c r="J151" s="245">
        <v>5</v>
      </c>
      <c r="K151" s="245"/>
    </row>
    <row r="152" spans="1:11" ht="18.75" customHeight="1">
      <c r="A152" s="246">
        <v>2060705</v>
      </c>
      <c r="B152" s="246" t="s">
        <v>1194</v>
      </c>
      <c r="C152" s="245">
        <v>78</v>
      </c>
      <c r="D152" s="245">
        <v>78</v>
      </c>
      <c r="E152" s="245"/>
      <c r="F152" s="245"/>
      <c r="G152" s="245"/>
      <c r="H152" s="245"/>
      <c r="I152" s="245"/>
      <c r="J152" s="245"/>
      <c r="K152" s="245"/>
    </row>
    <row r="153" spans="1:11" ht="18.75" customHeight="1">
      <c r="A153" s="246">
        <v>2060799</v>
      </c>
      <c r="B153" s="246" t="s">
        <v>1195</v>
      </c>
      <c r="C153" s="245">
        <v>1</v>
      </c>
      <c r="D153" s="245">
        <v>1</v>
      </c>
      <c r="E153" s="245"/>
      <c r="F153" s="245"/>
      <c r="G153" s="245"/>
      <c r="H153" s="245"/>
      <c r="I153" s="245"/>
      <c r="J153" s="245"/>
      <c r="K153" s="245"/>
    </row>
    <row r="154" spans="1:11" ht="18.75" customHeight="1">
      <c r="A154" s="244">
        <v>20699</v>
      </c>
      <c r="B154" s="244" t="s">
        <v>1196</v>
      </c>
      <c r="C154" s="245">
        <f>C155</f>
        <v>50</v>
      </c>
      <c r="D154" s="245">
        <v>50</v>
      </c>
      <c r="E154" s="245">
        <f t="shared" ref="E154:K154" si="41">E155</f>
        <v>0</v>
      </c>
      <c r="F154" s="245">
        <f t="shared" si="41"/>
        <v>0</v>
      </c>
      <c r="G154" s="245">
        <f t="shared" si="41"/>
        <v>0</v>
      </c>
      <c r="H154" s="245">
        <f t="shared" si="41"/>
        <v>0</v>
      </c>
      <c r="I154" s="245">
        <f t="shared" si="41"/>
        <v>0</v>
      </c>
      <c r="J154" s="245">
        <f t="shared" si="41"/>
        <v>0</v>
      </c>
      <c r="K154" s="245">
        <f t="shared" si="41"/>
        <v>0</v>
      </c>
    </row>
    <row r="155" spans="1:11" ht="18.75" customHeight="1">
      <c r="A155" s="246">
        <v>2069999</v>
      </c>
      <c r="B155" s="246" t="s">
        <v>1196</v>
      </c>
      <c r="C155" s="245">
        <v>50</v>
      </c>
      <c r="D155" s="245">
        <v>50</v>
      </c>
      <c r="E155" s="245"/>
      <c r="F155" s="245"/>
      <c r="G155" s="245"/>
      <c r="H155" s="245"/>
      <c r="I155" s="245"/>
      <c r="J155" s="245"/>
      <c r="K155" s="245"/>
    </row>
    <row r="156" spans="1:11" ht="18.75" customHeight="1">
      <c r="A156" s="242">
        <v>207</v>
      </c>
      <c r="B156" s="242" t="s">
        <v>1197</v>
      </c>
      <c r="C156" s="243">
        <f>C157+C164+C167+C169+C172</f>
        <v>1701</v>
      </c>
      <c r="D156" s="245">
        <v>1586</v>
      </c>
      <c r="E156" s="243">
        <f t="shared" ref="E156:K156" si="42">E157+E164+E167+E169+E172</f>
        <v>17</v>
      </c>
      <c r="F156" s="243">
        <f t="shared" si="42"/>
        <v>10</v>
      </c>
      <c r="G156" s="243">
        <f t="shared" si="42"/>
        <v>23</v>
      </c>
      <c r="H156" s="243">
        <f t="shared" si="42"/>
        <v>15</v>
      </c>
      <c r="I156" s="243">
        <f t="shared" si="42"/>
        <v>19</v>
      </c>
      <c r="J156" s="243">
        <f t="shared" si="42"/>
        <v>21</v>
      </c>
      <c r="K156" s="243">
        <f t="shared" si="42"/>
        <v>10</v>
      </c>
    </row>
    <row r="157" spans="1:11" ht="18.75" customHeight="1">
      <c r="A157" s="244">
        <v>20701</v>
      </c>
      <c r="B157" s="244" t="s">
        <v>1198</v>
      </c>
      <c r="C157" s="245">
        <f>SUM(C158:C163)</f>
        <v>980</v>
      </c>
      <c r="D157" s="245">
        <v>891</v>
      </c>
      <c r="E157" s="245">
        <f t="shared" ref="E157:K157" si="43">SUM(E158:E163)</f>
        <v>11</v>
      </c>
      <c r="F157" s="245">
        <f t="shared" si="43"/>
        <v>9</v>
      </c>
      <c r="G157" s="245">
        <f t="shared" si="43"/>
        <v>17</v>
      </c>
      <c r="H157" s="245">
        <f t="shared" si="43"/>
        <v>10</v>
      </c>
      <c r="I157" s="245">
        <f t="shared" si="43"/>
        <v>15</v>
      </c>
      <c r="J157" s="245">
        <f t="shared" si="43"/>
        <v>19</v>
      </c>
      <c r="K157" s="245">
        <f t="shared" si="43"/>
        <v>8</v>
      </c>
    </row>
    <row r="158" spans="1:11" ht="18.75" customHeight="1">
      <c r="A158" s="246">
        <v>2070101</v>
      </c>
      <c r="B158" s="246" t="s">
        <v>1086</v>
      </c>
      <c r="C158" s="245">
        <v>137</v>
      </c>
      <c r="D158" s="245">
        <v>137</v>
      </c>
      <c r="E158" s="245"/>
      <c r="F158" s="245"/>
      <c r="G158" s="245"/>
      <c r="H158" s="245"/>
      <c r="I158" s="245"/>
      <c r="J158" s="245"/>
      <c r="K158" s="245"/>
    </row>
    <row r="159" spans="1:11" ht="18.75" customHeight="1">
      <c r="A159" s="246">
        <v>2070104</v>
      </c>
      <c r="B159" s="246" t="s">
        <v>1199</v>
      </c>
      <c r="C159" s="245">
        <v>97</v>
      </c>
      <c r="D159" s="245">
        <v>95</v>
      </c>
      <c r="E159" s="245"/>
      <c r="F159" s="245"/>
      <c r="G159" s="245">
        <v>2</v>
      </c>
      <c r="H159" s="245"/>
      <c r="I159" s="245"/>
      <c r="J159" s="245"/>
      <c r="K159" s="245"/>
    </row>
    <row r="160" spans="1:11" ht="18.75" customHeight="1">
      <c r="A160" s="246">
        <v>2070109</v>
      </c>
      <c r="B160" s="246" t="s">
        <v>1200</v>
      </c>
      <c r="C160" s="245">
        <v>203</v>
      </c>
      <c r="D160" s="245">
        <v>193</v>
      </c>
      <c r="E160" s="245">
        <v>5</v>
      </c>
      <c r="F160" s="245">
        <v>1</v>
      </c>
      <c r="G160" s="245">
        <v>1</v>
      </c>
      <c r="H160" s="245"/>
      <c r="I160" s="245">
        <v>2</v>
      </c>
      <c r="J160" s="245">
        <v>1</v>
      </c>
      <c r="K160" s="245"/>
    </row>
    <row r="161" spans="1:11" ht="18.75" customHeight="1">
      <c r="A161" s="246">
        <v>2070111</v>
      </c>
      <c r="B161" s="246" t="s">
        <v>1201</v>
      </c>
      <c r="C161" s="245">
        <v>4</v>
      </c>
      <c r="D161" s="245">
        <v>4</v>
      </c>
      <c r="E161" s="245"/>
      <c r="F161" s="245"/>
      <c r="G161" s="245"/>
      <c r="H161" s="245"/>
      <c r="I161" s="245"/>
      <c r="J161" s="245"/>
      <c r="K161" s="245"/>
    </row>
    <row r="162" spans="1:11" ht="18.75" customHeight="1">
      <c r="A162" s="246">
        <v>2070114</v>
      </c>
      <c r="B162" s="246" t="s">
        <v>1202</v>
      </c>
      <c r="C162" s="245">
        <v>0</v>
      </c>
      <c r="D162" s="245">
        <v>0</v>
      </c>
      <c r="E162" s="245"/>
      <c r="F162" s="245"/>
      <c r="G162" s="245"/>
      <c r="H162" s="245"/>
      <c r="I162" s="245"/>
      <c r="J162" s="245"/>
      <c r="K162" s="245"/>
    </row>
    <row r="163" spans="1:11" ht="18.75" customHeight="1">
      <c r="A163" s="246">
        <v>2070199</v>
      </c>
      <c r="B163" s="246" t="s">
        <v>1203</v>
      </c>
      <c r="C163" s="245">
        <v>539</v>
      </c>
      <c r="D163" s="245">
        <v>462</v>
      </c>
      <c r="E163" s="245">
        <v>6</v>
      </c>
      <c r="F163" s="245">
        <v>8</v>
      </c>
      <c r="G163" s="245">
        <v>14</v>
      </c>
      <c r="H163" s="245">
        <v>10</v>
      </c>
      <c r="I163" s="245">
        <v>13</v>
      </c>
      <c r="J163" s="245">
        <v>18</v>
      </c>
      <c r="K163" s="245">
        <v>8</v>
      </c>
    </row>
    <row r="164" spans="1:11" ht="18.75" customHeight="1">
      <c r="A164" s="244">
        <v>20702</v>
      </c>
      <c r="B164" s="244" t="s">
        <v>1204</v>
      </c>
      <c r="C164" s="245">
        <f>SUM(C165:C166)</f>
        <v>192</v>
      </c>
      <c r="D164" s="245">
        <v>192</v>
      </c>
      <c r="E164" s="245">
        <f t="shared" ref="E164:K164" si="44">SUM(E165:E166)</f>
        <v>0</v>
      </c>
      <c r="F164" s="245">
        <f t="shared" si="44"/>
        <v>0</v>
      </c>
      <c r="G164" s="245">
        <f t="shared" si="44"/>
        <v>0</v>
      </c>
      <c r="H164" s="245">
        <f t="shared" si="44"/>
        <v>0</v>
      </c>
      <c r="I164" s="245">
        <f t="shared" si="44"/>
        <v>0</v>
      </c>
      <c r="J164" s="245">
        <f t="shared" si="44"/>
        <v>0</v>
      </c>
      <c r="K164" s="245">
        <f t="shared" si="44"/>
        <v>0</v>
      </c>
    </row>
    <row r="165" spans="1:11" ht="18.75" customHeight="1">
      <c r="A165" s="246">
        <v>2070201</v>
      </c>
      <c r="B165" s="246" t="s">
        <v>1086</v>
      </c>
      <c r="C165" s="245">
        <v>49</v>
      </c>
      <c r="D165" s="245">
        <v>49</v>
      </c>
      <c r="E165" s="245"/>
      <c r="F165" s="245"/>
      <c r="G165" s="245"/>
      <c r="H165" s="245"/>
      <c r="I165" s="245"/>
      <c r="J165" s="245"/>
      <c r="K165" s="245"/>
    </row>
    <row r="166" spans="1:11" ht="18.75" customHeight="1">
      <c r="A166" s="246">
        <v>2070299</v>
      </c>
      <c r="B166" s="246" t="s">
        <v>1205</v>
      </c>
      <c r="C166" s="245">
        <v>143</v>
      </c>
      <c r="D166" s="245">
        <v>143</v>
      </c>
      <c r="E166" s="245"/>
      <c r="F166" s="245"/>
      <c r="G166" s="245"/>
      <c r="H166" s="245"/>
      <c r="I166" s="245"/>
      <c r="J166" s="245"/>
      <c r="K166" s="245"/>
    </row>
    <row r="167" spans="1:11" ht="18.75" customHeight="1">
      <c r="A167" s="244">
        <v>20706</v>
      </c>
      <c r="B167" s="244" t="s">
        <v>1206</v>
      </c>
      <c r="C167" s="245">
        <f>SUM(C168)</f>
        <v>21</v>
      </c>
      <c r="D167" s="245">
        <v>21</v>
      </c>
      <c r="E167" s="245">
        <f t="shared" ref="E167:K167" si="45">SUM(E168)</f>
        <v>0</v>
      </c>
      <c r="F167" s="245">
        <f t="shared" si="45"/>
        <v>0</v>
      </c>
      <c r="G167" s="245">
        <f t="shared" si="45"/>
        <v>0</v>
      </c>
      <c r="H167" s="245">
        <f t="shared" si="45"/>
        <v>0</v>
      </c>
      <c r="I167" s="245">
        <f t="shared" si="45"/>
        <v>0</v>
      </c>
      <c r="J167" s="245">
        <f t="shared" si="45"/>
        <v>0</v>
      </c>
      <c r="K167" s="245">
        <f t="shared" si="45"/>
        <v>0</v>
      </c>
    </row>
    <row r="168" spans="1:11" ht="18.75" customHeight="1">
      <c r="A168" s="246">
        <v>2070607</v>
      </c>
      <c r="B168" s="246" t="s">
        <v>1207</v>
      </c>
      <c r="C168" s="245">
        <v>21</v>
      </c>
      <c r="D168" s="245">
        <v>21</v>
      </c>
      <c r="E168" s="245"/>
      <c r="F168" s="245"/>
      <c r="G168" s="245"/>
      <c r="H168" s="245"/>
      <c r="I168" s="245"/>
      <c r="J168" s="245"/>
      <c r="K168" s="245"/>
    </row>
    <row r="169" spans="1:11" ht="18.75" customHeight="1">
      <c r="A169" s="244">
        <v>20708</v>
      </c>
      <c r="B169" s="244" t="s">
        <v>1208</v>
      </c>
      <c r="C169" s="245">
        <f>SUM(C170:C171)</f>
        <v>453</v>
      </c>
      <c r="D169" s="245">
        <v>441</v>
      </c>
      <c r="E169" s="245">
        <f t="shared" ref="E169:K169" si="46">SUM(E170:E171)</f>
        <v>2</v>
      </c>
      <c r="F169" s="245">
        <f t="shared" si="46"/>
        <v>1</v>
      </c>
      <c r="G169" s="245">
        <f t="shared" si="46"/>
        <v>5</v>
      </c>
      <c r="H169" s="245">
        <f t="shared" si="46"/>
        <v>2</v>
      </c>
      <c r="I169" s="245">
        <f t="shared" si="46"/>
        <v>1</v>
      </c>
      <c r="J169" s="245">
        <f t="shared" si="46"/>
        <v>0</v>
      </c>
      <c r="K169" s="245">
        <f t="shared" si="46"/>
        <v>1</v>
      </c>
    </row>
    <row r="170" spans="1:11" ht="18.75" customHeight="1">
      <c r="A170" s="246">
        <v>2070808</v>
      </c>
      <c r="B170" s="246" t="s">
        <v>1209</v>
      </c>
      <c r="C170" s="245">
        <v>266</v>
      </c>
      <c r="D170" s="245">
        <v>266</v>
      </c>
      <c r="E170" s="245"/>
      <c r="F170" s="245"/>
      <c r="G170" s="245"/>
      <c r="H170" s="245"/>
      <c r="I170" s="245"/>
      <c r="J170" s="245"/>
      <c r="K170" s="245"/>
    </row>
    <row r="171" spans="1:11" ht="18.75" customHeight="1">
      <c r="A171" s="246">
        <v>2070899</v>
      </c>
      <c r="B171" s="246" t="s">
        <v>1210</v>
      </c>
      <c r="C171" s="245">
        <v>187</v>
      </c>
      <c r="D171" s="245">
        <v>175</v>
      </c>
      <c r="E171" s="245">
        <v>2</v>
      </c>
      <c r="F171" s="245">
        <v>1</v>
      </c>
      <c r="G171" s="245">
        <v>5</v>
      </c>
      <c r="H171" s="245">
        <v>2</v>
      </c>
      <c r="I171" s="245">
        <v>1</v>
      </c>
      <c r="J171" s="245"/>
      <c r="K171" s="245">
        <v>1</v>
      </c>
    </row>
    <row r="172" spans="1:11" ht="18.75" customHeight="1">
      <c r="A172" s="244">
        <v>20799</v>
      </c>
      <c r="B172" s="244" t="s">
        <v>1211</v>
      </c>
      <c r="C172" s="245">
        <f>SUM(C173:C174)</f>
        <v>55</v>
      </c>
      <c r="D172" s="245">
        <v>41</v>
      </c>
      <c r="E172" s="245">
        <f t="shared" ref="E172:K172" si="47">SUM(E173:E174)</f>
        <v>4</v>
      </c>
      <c r="F172" s="245">
        <f t="shared" si="47"/>
        <v>0</v>
      </c>
      <c r="G172" s="245">
        <f t="shared" si="47"/>
        <v>1</v>
      </c>
      <c r="H172" s="245">
        <f t="shared" si="47"/>
        <v>3</v>
      </c>
      <c r="I172" s="245">
        <f t="shared" si="47"/>
        <v>3</v>
      </c>
      <c r="J172" s="245">
        <f t="shared" si="47"/>
        <v>2</v>
      </c>
      <c r="K172" s="245">
        <f t="shared" si="47"/>
        <v>1</v>
      </c>
    </row>
    <row r="173" spans="1:11" ht="18.75" customHeight="1">
      <c r="A173" s="246">
        <v>2079903</v>
      </c>
      <c r="B173" s="246" t="s">
        <v>1212</v>
      </c>
      <c r="C173" s="245">
        <v>27</v>
      </c>
      <c r="D173" s="245">
        <v>21</v>
      </c>
      <c r="E173" s="245">
        <v>1</v>
      </c>
      <c r="F173" s="245"/>
      <c r="G173" s="245">
        <v>1</v>
      </c>
      <c r="H173" s="245">
        <v>1</v>
      </c>
      <c r="I173" s="245">
        <v>1</v>
      </c>
      <c r="J173" s="245">
        <v>1</v>
      </c>
      <c r="K173" s="245">
        <v>1</v>
      </c>
    </row>
    <row r="174" spans="1:11" ht="18.75" customHeight="1">
      <c r="A174" s="246">
        <v>2079999</v>
      </c>
      <c r="B174" s="246" t="s">
        <v>1213</v>
      </c>
      <c r="C174" s="245">
        <v>28</v>
      </c>
      <c r="D174" s="245">
        <v>20</v>
      </c>
      <c r="E174" s="245">
        <v>3</v>
      </c>
      <c r="F174" s="245"/>
      <c r="G174" s="245"/>
      <c r="H174" s="245">
        <v>2</v>
      </c>
      <c r="I174" s="245">
        <v>2</v>
      </c>
      <c r="J174" s="245">
        <v>1</v>
      </c>
      <c r="K174" s="245"/>
    </row>
    <row r="175" spans="1:11" ht="18.75" customHeight="1">
      <c r="A175" s="242">
        <v>208</v>
      </c>
      <c r="B175" s="242" t="s">
        <v>1214</v>
      </c>
      <c r="C175" s="243">
        <f>C176+C181+C185+C192+C194+C199+C204+C210+C216+C222+C225+C228+C231+C233+C235+C237+C241</f>
        <v>37880</v>
      </c>
      <c r="D175" s="245">
        <v>36008</v>
      </c>
      <c r="E175" s="243">
        <f t="shared" ref="E175:K175" si="48">E176+E181+E185+E192+E194+E199+E204+E210+E216+E222+E225+E228+E231+E233+E235+E237+E241</f>
        <v>265</v>
      </c>
      <c r="F175" s="243">
        <f t="shared" si="48"/>
        <v>333</v>
      </c>
      <c r="G175" s="243">
        <f t="shared" si="48"/>
        <v>202</v>
      </c>
      <c r="H175" s="243">
        <f t="shared" si="48"/>
        <v>569</v>
      </c>
      <c r="I175" s="243">
        <f t="shared" si="48"/>
        <v>194</v>
      </c>
      <c r="J175" s="243">
        <f t="shared" si="48"/>
        <v>162</v>
      </c>
      <c r="K175" s="243">
        <f t="shared" si="48"/>
        <v>147</v>
      </c>
    </row>
    <row r="176" spans="1:11" ht="18.75" customHeight="1">
      <c r="A176" s="244">
        <v>20801</v>
      </c>
      <c r="B176" s="244" t="s">
        <v>1215</v>
      </c>
      <c r="C176" s="245">
        <f>SUM(C177:C180)</f>
        <v>1157</v>
      </c>
      <c r="D176" s="245">
        <v>1154</v>
      </c>
      <c r="E176" s="245">
        <f t="shared" ref="E176:K176" si="49">SUM(E177:E180)</f>
        <v>0</v>
      </c>
      <c r="F176" s="245">
        <f t="shared" si="49"/>
        <v>0</v>
      </c>
      <c r="G176" s="245">
        <f t="shared" si="49"/>
        <v>0</v>
      </c>
      <c r="H176" s="245">
        <f t="shared" si="49"/>
        <v>0</v>
      </c>
      <c r="I176" s="245">
        <f t="shared" si="49"/>
        <v>1</v>
      </c>
      <c r="J176" s="245">
        <f t="shared" si="49"/>
        <v>2</v>
      </c>
      <c r="K176" s="245">
        <f t="shared" si="49"/>
        <v>0</v>
      </c>
    </row>
    <row r="177" spans="1:11" ht="18.75" customHeight="1">
      <c r="A177" s="246">
        <v>2080101</v>
      </c>
      <c r="B177" s="246" t="s">
        <v>1086</v>
      </c>
      <c r="C177" s="245">
        <v>797</v>
      </c>
      <c r="D177" s="245">
        <v>797</v>
      </c>
      <c r="E177" s="245"/>
      <c r="F177" s="245"/>
      <c r="G177" s="245"/>
      <c r="H177" s="245"/>
      <c r="I177" s="245"/>
      <c r="J177" s="245"/>
      <c r="K177" s="245"/>
    </row>
    <row r="178" spans="1:11" ht="18.75" customHeight="1">
      <c r="A178" s="246">
        <v>2080106</v>
      </c>
      <c r="B178" s="246" t="s">
        <v>1216</v>
      </c>
      <c r="C178" s="245">
        <v>2</v>
      </c>
      <c r="D178" s="245">
        <v>0</v>
      </c>
      <c r="E178" s="245"/>
      <c r="F178" s="245"/>
      <c r="G178" s="245"/>
      <c r="H178" s="245"/>
      <c r="I178" s="245"/>
      <c r="J178" s="245">
        <v>2</v>
      </c>
      <c r="K178" s="245"/>
    </row>
    <row r="179" spans="1:11" ht="18.75" customHeight="1">
      <c r="A179" s="246">
        <v>2080150</v>
      </c>
      <c r="B179" s="246" t="s">
        <v>1124</v>
      </c>
      <c r="C179" s="245">
        <v>1</v>
      </c>
      <c r="D179" s="245">
        <v>1</v>
      </c>
      <c r="E179" s="245"/>
      <c r="F179" s="245"/>
      <c r="G179" s="245"/>
      <c r="H179" s="245"/>
      <c r="I179" s="245"/>
      <c r="J179" s="245"/>
      <c r="K179" s="245"/>
    </row>
    <row r="180" spans="1:11" ht="18.75" customHeight="1">
      <c r="A180" s="246">
        <v>2080199</v>
      </c>
      <c r="B180" s="246" t="s">
        <v>1217</v>
      </c>
      <c r="C180" s="245">
        <v>357</v>
      </c>
      <c r="D180" s="245">
        <v>356</v>
      </c>
      <c r="E180" s="245"/>
      <c r="F180" s="245"/>
      <c r="G180" s="245"/>
      <c r="H180" s="245"/>
      <c r="I180" s="245">
        <v>1</v>
      </c>
      <c r="J180" s="245"/>
      <c r="K180" s="245"/>
    </row>
    <row r="181" spans="1:11" ht="18.75" customHeight="1">
      <c r="A181" s="244">
        <v>20802</v>
      </c>
      <c r="B181" s="244" t="s">
        <v>1218</v>
      </c>
      <c r="C181" s="245">
        <f>SUM(C182:C184)</f>
        <v>1053</v>
      </c>
      <c r="D181" s="245">
        <v>613</v>
      </c>
      <c r="E181" s="245">
        <f t="shared" ref="E181:K181" si="50">SUM(E182:E184)</f>
        <v>3</v>
      </c>
      <c r="F181" s="245">
        <f t="shared" si="50"/>
        <v>34</v>
      </c>
      <c r="G181" s="245">
        <f t="shared" si="50"/>
        <v>0</v>
      </c>
      <c r="H181" s="245">
        <f t="shared" si="50"/>
        <v>400</v>
      </c>
      <c r="I181" s="245">
        <f t="shared" si="50"/>
        <v>0</v>
      </c>
      <c r="J181" s="245">
        <f t="shared" si="50"/>
        <v>0</v>
      </c>
      <c r="K181" s="245">
        <f t="shared" si="50"/>
        <v>3</v>
      </c>
    </row>
    <row r="182" spans="1:11" ht="18.75" customHeight="1">
      <c r="A182" s="246">
        <v>2080201</v>
      </c>
      <c r="B182" s="246" t="s">
        <v>1086</v>
      </c>
      <c r="C182" s="245">
        <v>319</v>
      </c>
      <c r="D182" s="245">
        <v>319</v>
      </c>
      <c r="E182" s="245"/>
      <c r="F182" s="245"/>
      <c r="G182" s="245"/>
      <c r="H182" s="245"/>
      <c r="I182" s="245"/>
      <c r="J182" s="245"/>
      <c r="K182" s="245"/>
    </row>
    <row r="183" spans="1:11" ht="18.75" customHeight="1">
      <c r="A183" s="246">
        <v>2080207</v>
      </c>
      <c r="B183" s="246" t="s">
        <v>1219</v>
      </c>
      <c r="C183" s="245">
        <v>7</v>
      </c>
      <c r="D183" s="245">
        <v>7</v>
      </c>
      <c r="E183" s="245"/>
      <c r="F183" s="245"/>
      <c r="G183" s="245"/>
      <c r="H183" s="245"/>
      <c r="I183" s="245"/>
      <c r="J183" s="245"/>
      <c r="K183" s="245"/>
    </row>
    <row r="184" spans="1:11" ht="18.75" customHeight="1">
      <c r="A184" s="246">
        <v>2080299</v>
      </c>
      <c r="B184" s="246" t="s">
        <v>1220</v>
      </c>
      <c r="C184" s="245">
        <v>727</v>
      </c>
      <c r="D184" s="245">
        <v>287</v>
      </c>
      <c r="E184" s="245">
        <v>3</v>
      </c>
      <c r="F184" s="245">
        <v>34</v>
      </c>
      <c r="G184" s="245"/>
      <c r="H184" s="245">
        <v>400</v>
      </c>
      <c r="I184" s="245"/>
      <c r="J184" s="245"/>
      <c r="K184" s="245">
        <v>3</v>
      </c>
    </row>
    <row r="185" spans="1:11" ht="18.75" customHeight="1">
      <c r="A185" s="244">
        <v>20805</v>
      </c>
      <c r="B185" s="244" t="s">
        <v>1221</v>
      </c>
      <c r="C185" s="245">
        <f>SUM(C186:C191)</f>
        <v>21536</v>
      </c>
      <c r="D185" s="245">
        <v>20378</v>
      </c>
      <c r="E185" s="245">
        <f t="shared" ref="E185:K185" si="51">SUM(E186:E191)</f>
        <v>168</v>
      </c>
      <c r="F185" s="245">
        <f t="shared" si="51"/>
        <v>218</v>
      </c>
      <c r="G185" s="245">
        <f t="shared" si="51"/>
        <v>183</v>
      </c>
      <c r="H185" s="245">
        <f t="shared" si="51"/>
        <v>147</v>
      </c>
      <c r="I185" s="245">
        <f t="shared" si="51"/>
        <v>170</v>
      </c>
      <c r="J185" s="245">
        <f t="shared" si="51"/>
        <v>147</v>
      </c>
      <c r="K185" s="245">
        <f t="shared" si="51"/>
        <v>125</v>
      </c>
    </row>
    <row r="186" spans="1:11" ht="18.75" customHeight="1">
      <c r="A186" s="246">
        <v>2080501</v>
      </c>
      <c r="B186" s="246" t="s">
        <v>1222</v>
      </c>
      <c r="C186" s="245">
        <v>1827</v>
      </c>
      <c r="D186" s="245">
        <v>1827</v>
      </c>
      <c r="E186" s="245"/>
      <c r="F186" s="245"/>
      <c r="G186" s="245"/>
      <c r="H186" s="245"/>
      <c r="I186" s="245"/>
      <c r="J186" s="245"/>
      <c r="K186" s="245"/>
    </row>
    <row r="187" spans="1:11" ht="18.75" customHeight="1">
      <c r="A187" s="246">
        <v>2080502</v>
      </c>
      <c r="B187" s="246" t="s">
        <v>1223</v>
      </c>
      <c r="C187" s="245">
        <v>17</v>
      </c>
      <c r="D187" s="245">
        <v>17</v>
      </c>
      <c r="E187" s="245"/>
      <c r="F187" s="245"/>
      <c r="G187" s="245"/>
      <c r="H187" s="245"/>
      <c r="I187" s="245"/>
      <c r="J187" s="245"/>
      <c r="K187" s="245"/>
    </row>
    <row r="188" spans="1:11" ht="18.75" customHeight="1">
      <c r="A188" s="246">
        <v>2080505</v>
      </c>
      <c r="B188" s="246" t="s">
        <v>1224</v>
      </c>
      <c r="C188" s="245">
        <v>7079</v>
      </c>
      <c r="D188" s="245">
        <v>6097</v>
      </c>
      <c r="E188" s="245">
        <v>158</v>
      </c>
      <c r="F188" s="245">
        <v>177</v>
      </c>
      <c r="G188" s="245">
        <v>150</v>
      </c>
      <c r="H188" s="245">
        <v>122</v>
      </c>
      <c r="I188" s="245">
        <v>142</v>
      </c>
      <c r="J188" s="245">
        <v>117</v>
      </c>
      <c r="K188" s="245">
        <v>116</v>
      </c>
    </row>
    <row r="189" spans="1:11" ht="18.75" customHeight="1">
      <c r="A189" s="246">
        <v>2080506</v>
      </c>
      <c r="B189" s="246" t="s">
        <v>1225</v>
      </c>
      <c r="C189" s="245">
        <v>1592</v>
      </c>
      <c r="D189" s="245">
        <v>1416</v>
      </c>
      <c r="E189" s="245">
        <v>10</v>
      </c>
      <c r="F189" s="245">
        <v>41</v>
      </c>
      <c r="G189" s="245">
        <v>33</v>
      </c>
      <c r="H189" s="245">
        <v>25</v>
      </c>
      <c r="I189" s="245">
        <v>28</v>
      </c>
      <c r="J189" s="245">
        <v>30</v>
      </c>
      <c r="K189" s="245">
        <v>9</v>
      </c>
    </row>
    <row r="190" spans="1:11" ht="18.75" customHeight="1">
      <c r="A190" s="246">
        <v>2080507</v>
      </c>
      <c r="B190" s="246" t="s">
        <v>1226</v>
      </c>
      <c r="C190" s="245">
        <v>7491</v>
      </c>
      <c r="D190" s="245">
        <v>7491</v>
      </c>
      <c r="E190" s="245"/>
      <c r="F190" s="245"/>
      <c r="G190" s="245"/>
      <c r="H190" s="245"/>
      <c r="I190" s="245"/>
      <c r="J190" s="245"/>
      <c r="K190" s="245"/>
    </row>
    <row r="191" spans="1:11" ht="18.75" customHeight="1">
      <c r="A191" s="246">
        <v>2080599</v>
      </c>
      <c r="B191" s="246" t="s">
        <v>1227</v>
      </c>
      <c r="C191" s="245">
        <v>3530</v>
      </c>
      <c r="D191" s="245">
        <v>3530</v>
      </c>
      <c r="E191" s="245"/>
      <c r="F191" s="245"/>
      <c r="G191" s="245"/>
      <c r="H191" s="245"/>
      <c r="I191" s="245"/>
      <c r="J191" s="245"/>
      <c r="K191" s="245"/>
    </row>
    <row r="192" spans="1:11" ht="18.75" customHeight="1">
      <c r="A192" s="244">
        <v>20806</v>
      </c>
      <c r="B192" s="244" t="s">
        <v>1228</v>
      </c>
      <c r="C192" s="245">
        <f>SUM(C193)</f>
        <v>3</v>
      </c>
      <c r="D192" s="245">
        <v>0</v>
      </c>
      <c r="E192" s="245">
        <f t="shared" ref="E192:K192" si="52">SUM(E193)</f>
        <v>2</v>
      </c>
      <c r="F192" s="245">
        <f t="shared" si="52"/>
        <v>1</v>
      </c>
      <c r="G192" s="245">
        <f t="shared" si="52"/>
        <v>0</v>
      </c>
      <c r="H192" s="245">
        <f t="shared" si="52"/>
        <v>0</v>
      </c>
      <c r="I192" s="245">
        <f t="shared" si="52"/>
        <v>0</v>
      </c>
      <c r="J192" s="245">
        <f t="shared" si="52"/>
        <v>0</v>
      </c>
      <c r="K192" s="245">
        <f t="shared" si="52"/>
        <v>0</v>
      </c>
    </row>
    <row r="193" spans="1:11" ht="18.75" customHeight="1">
      <c r="A193" s="246">
        <v>2080699</v>
      </c>
      <c r="B193" s="246" t="s">
        <v>1229</v>
      </c>
      <c r="C193" s="245">
        <v>3</v>
      </c>
      <c r="D193" s="245">
        <v>0</v>
      </c>
      <c r="E193" s="245">
        <v>2</v>
      </c>
      <c r="F193" s="245">
        <v>1</v>
      </c>
      <c r="G193" s="245"/>
      <c r="H193" s="245"/>
      <c r="I193" s="245"/>
      <c r="J193" s="245"/>
      <c r="K193" s="245"/>
    </row>
    <row r="194" spans="1:11" ht="18.75" customHeight="1">
      <c r="A194" s="244">
        <v>20807</v>
      </c>
      <c r="B194" s="244" t="s">
        <v>1230</v>
      </c>
      <c r="C194" s="245">
        <f>SUM(C195:C198)</f>
        <v>811</v>
      </c>
      <c r="D194" s="245">
        <v>753</v>
      </c>
      <c r="E194" s="245">
        <f t="shared" ref="E194:K194" si="53">SUM(E195:E198)</f>
        <v>13</v>
      </c>
      <c r="F194" s="245">
        <f t="shared" si="53"/>
        <v>14</v>
      </c>
      <c r="G194" s="245">
        <f t="shared" si="53"/>
        <v>5</v>
      </c>
      <c r="H194" s="245">
        <f t="shared" si="53"/>
        <v>7</v>
      </c>
      <c r="I194" s="245">
        <f t="shared" si="53"/>
        <v>9</v>
      </c>
      <c r="J194" s="245">
        <f t="shared" si="53"/>
        <v>4</v>
      </c>
      <c r="K194" s="245">
        <f t="shared" si="53"/>
        <v>6</v>
      </c>
    </row>
    <row r="195" spans="1:11" ht="18.75" customHeight="1">
      <c r="A195" s="246">
        <v>2080702</v>
      </c>
      <c r="B195" s="246" t="s">
        <v>1231</v>
      </c>
      <c r="C195" s="245">
        <v>50</v>
      </c>
      <c r="D195" s="245">
        <v>0</v>
      </c>
      <c r="E195" s="245">
        <v>12</v>
      </c>
      <c r="F195" s="245">
        <v>12</v>
      </c>
      <c r="G195" s="245">
        <v>4</v>
      </c>
      <c r="H195" s="245">
        <v>6</v>
      </c>
      <c r="I195" s="245">
        <v>8</v>
      </c>
      <c r="J195" s="245">
        <v>3</v>
      </c>
      <c r="K195" s="245">
        <v>5</v>
      </c>
    </row>
    <row r="196" spans="1:11" ht="18.75" customHeight="1">
      <c r="A196" s="246">
        <v>2080711</v>
      </c>
      <c r="B196" s="246" t="s">
        <v>1232</v>
      </c>
      <c r="C196" s="245">
        <v>293</v>
      </c>
      <c r="D196" s="245">
        <v>293</v>
      </c>
      <c r="E196" s="245"/>
      <c r="F196" s="245"/>
      <c r="G196" s="245"/>
      <c r="H196" s="245"/>
      <c r="I196" s="245"/>
      <c r="J196" s="245"/>
      <c r="K196" s="245"/>
    </row>
    <row r="197" spans="1:11" ht="18.75" customHeight="1">
      <c r="A197" s="246">
        <v>2080713</v>
      </c>
      <c r="B197" s="246" t="s">
        <v>1233</v>
      </c>
      <c r="C197" s="245">
        <v>10</v>
      </c>
      <c r="D197" s="245">
        <v>10</v>
      </c>
      <c r="E197" s="245"/>
      <c r="F197" s="245"/>
      <c r="G197" s="245"/>
      <c r="H197" s="245"/>
      <c r="I197" s="245"/>
      <c r="J197" s="245"/>
      <c r="K197" s="245"/>
    </row>
    <row r="198" spans="1:11" ht="18.75" customHeight="1">
      <c r="A198" s="246">
        <v>2080799</v>
      </c>
      <c r="B198" s="246" t="s">
        <v>1234</v>
      </c>
      <c r="C198" s="245">
        <v>458</v>
      </c>
      <c r="D198" s="245">
        <v>450</v>
      </c>
      <c r="E198" s="245">
        <v>1</v>
      </c>
      <c r="F198" s="245">
        <v>2</v>
      </c>
      <c r="G198" s="245">
        <v>1</v>
      </c>
      <c r="H198" s="245">
        <v>1</v>
      </c>
      <c r="I198" s="245">
        <v>1</v>
      </c>
      <c r="J198" s="245">
        <v>1</v>
      </c>
      <c r="K198" s="245">
        <v>1</v>
      </c>
    </row>
    <row r="199" spans="1:11" ht="18.75" customHeight="1">
      <c r="A199" s="244">
        <v>20808</v>
      </c>
      <c r="B199" s="244" t="s">
        <v>1235</v>
      </c>
      <c r="C199" s="245">
        <f>SUM(C200:C203)</f>
        <v>4076</v>
      </c>
      <c r="D199" s="245">
        <v>4048</v>
      </c>
      <c r="E199" s="245">
        <f t="shared" ref="E199:K199" si="54">SUM(E200:E203)</f>
        <v>6</v>
      </c>
      <c r="F199" s="245">
        <f t="shared" si="54"/>
        <v>5</v>
      </c>
      <c r="G199" s="245">
        <f t="shared" si="54"/>
        <v>3</v>
      </c>
      <c r="H199" s="245">
        <f t="shared" si="54"/>
        <v>6</v>
      </c>
      <c r="I199" s="245">
        <f t="shared" si="54"/>
        <v>2</v>
      </c>
      <c r="J199" s="245">
        <f t="shared" si="54"/>
        <v>2</v>
      </c>
      <c r="K199" s="245">
        <f t="shared" si="54"/>
        <v>4</v>
      </c>
    </row>
    <row r="200" spans="1:11" ht="18.75" customHeight="1">
      <c r="A200" s="246">
        <v>2080801</v>
      </c>
      <c r="B200" s="246" t="s">
        <v>1236</v>
      </c>
      <c r="C200" s="245">
        <v>344</v>
      </c>
      <c r="D200" s="245">
        <v>316</v>
      </c>
      <c r="E200" s="245">
        <v>6</v>
      </c>
      <c r="F200" s="245">
        <v>5</v>
      </c>
      <c r="G200" s="245">
        <v>3</v>
      </c>
      <c r="H200" s="245">
        <v>6</v>
      </c>
      <c r="I200" s="245">
        <v>2</v>
      </c>
      <c r="J200" s="245">
        <v>2</v>
      </c>
      <c r="K200" s="245">
        <v>4</v>
      </c>
    </row>
    <row r="201" spans="1:11" ht="18.75" customHeight="1">
      <c r="A201" s="246">
        <v>2080805</v>
      </c>
      <c r="B201" s="246" t="s">
        <v>1237</v>
      </c>
      <c r="C201" s="245">
        <v>451</v>
      </c>
      <c r="D201" s="245">
        <v>451</v>
      </c>
      <c r="E201" s="245"/>
      <c r="F201" s="245"/>
      <c r="G201" s="245"/>
      <c r="H201" s="245"/>
      <c r="I201" s="245"/>
      <c r="J201" s="245"/>
      <c r="K201" s="245"/>
    </row>
    <row r="202" spans="1:11" ht="18.75" customHeight="1">
      <c r="A202" s="246">
        <v>2080808</v>
      </c>
      <c r="B202" s="246" t="s">
        <v>2284</v>
      </c>
      <c r="C202" s="245">
        <v>2</v>
      </c>
      <c r="D202" s="245">
        <v>2</v>
      </c>
      <c r="E202" s="245"/>
      <c r="F202" s="245"/>
      <c r="G202" s="245"/>
      <c r="H202" s="245"/>
      <c r="I202" s="245"/>
      <c r="J202" s="245"/>
      <c r="K202" s="245"/>
    </row>
    <row r="203" spans="1:11" ht="18.75" customHeight="1">
      <c r="A203" s="246">
        <v>2080899</v>
      </c>
      <c r="B203" s="246" t="s">
        <v>1238</v>
      </c>
      <c r="C203" s="245">
        <v>3279</v>
      </c>
      <c r="D203" s="245">
        <v>3279</v>
      </c>
      <c r="E203" s="245"/>
      <c r="F203" s="245"/>
      <c r="G203" s="245"/>
      <c r="H203" s="245"/>
      <c r="I203" s="245"/>
      <c r="J203" s="245"/>
      <c r="K203" s="245"/>
    </row>
    <row r="204" spans="1:11" ht="18.75" customHeight="1">
      <c r="A204" s="244">
        <v>20809</v>
      </c>
      <c r="B204" s="244" t="s">
        <v>1239</v>
      </c>
      <c r="C204" s="245">
        <f>SUM(C205:C209)</f>
        <v>916</v>
      </c>
      <c r="D204" s="245">
        <v>916</v>
      </c>
      <c r="E204" s="245">
        <f t="shared" ref="E204:K204" si="55">SUM(E205:E209)</f>
        <v>0</v>
      </c>
      <c r="F204" s="245">
        <f t="shared" si="55"/>
        <v>0</v>
      </c>
      <c r="G204" s="245">
        <f t="shared" si="55"/>
        <v>0</v>
      </c>
      <c r="H204" s="245">
        <f t="shared" si="55"/>
        <v>0</v>
      </c>
      <c r="I204" s="245">
        <f t="shared" si="55"/>
        <v>0</v>
      </c>
      <c r="J204" s="245">
        <f t="shared" si="55"/>
        <v>0</v>
      </c>
      <c r="K204" s="245">
        <f t="shared" si="55"/>
        <v>0</v>
      </c>
    </row>
    <row r="205" spans="1:11" ht="18.75" customHeight="1">
      <c r="A205" s="246">
        <v>2080901</v>
      </c>
      <c r="B205" s="246" t="s">
        <v>1240</v>
      </c>
      <c r="C205" s="245">
        <v>838</v>
      </c>
      <c r="D205" s="245">
        <v>838</v>
      </c>
      <c r="E205" s="245"/>
      <c r="F205" s="245"/>
      <c r="G205" s="245"/>
      <c r="H205" s="245"/>
      <c r="I205" s="245"/>
      <c r="J205" s="245"/>
      <c r="K205" s="245"/>
    </row>
    <row r="206" spans="1:11" ht="18.75" customHeight="1">
      <c r="A206" s="246">
        <v>2080902</v>
      </c>
      <c r="B206" s="246" t="s">
        <v>1241</v>
      </c>
      <c r="C206" s="245">
        <v>31</v>
      </c>
      <c r="D206" s="245">
        <v>31</v>
      </c>
      <c r="E206" s="245"/>
      <c r="F206" s="245"/>
      <c r="G206" s="245"/>
      <c r="H206" s="245"/>
      <c r="I206" s="245"/>
      <c r="J206" s="245"/>
      <c r="K206" s="245"/>
    </row>
    <row r="207" spans="1:11" ht="18.75" customHeight="1">
      <c r="A207" s="246">
        <v>2080903</v>
      </c>
      <c r="B207" s="246" t="s">
        <v>1242</v>
      </c>
      <c r="C207" s="245">
        <v>10</v>
      </c>
      <c r="D207" s="245">
        <v>10</v>
      </c>
      <c r="E207" s="245"/>
      <c r="F207" s="245"/>
      <c r="G207" s="245"/>
      <c r="H207" s="245"/>
      <c r="I207" s="245"/>
      <c r="J207" s="245"/>
      <c r="K207" s="245"/>
    </row>
    <row r="208" spans="1:11" ht="18.75" customHeight="1">
      <c r="A208" s="246">
        <v>2080904</v>
      </c>
      <c r="B208" s="246" t="s">
        <v>1243</v>
      </c>
      <c r="C208" s="245">
        <v>26</v>
      </c>
      <c r="D208" s="245">
        <v>26</v>
      </c>
      <c r="E208" s="245"/>
      <c r="F208" s="245"/>
      <c r="G208" s="245"/>
      <c r="H208" s="245"/>
      <c r="I208" s="245"/>
      <c r="J208" s="245"/>
      <c r="K208" s="245"/>
    </row>
    <row r="209" spans="1:11" ht="18.75" customHeight="1">
      <c r="A209" s="246">
        <v>2080905</v>
      </c>
      <c r="B209" s="246" t="s">
        <v>1244</v>
      </c>
      <c r="C209" s="245">
        <v>11</v>
      </c>
      <c r="D209" s="245">
        <v>11</v>
      </c>
      <c r="E209" s="245"/>
      <c r="F209" s="245"/>
      <c r="G209" s="245"/>
      <c r="H209" s="245"/>
      <c r="I209" s="245"/>
      <c r="J209" s="245"/>
      <c r="K209" s="245"/>
    </row>
    <row r="210" spans="1:11" ht="18.75" customHeight="1">
      <c r="A210" s="244">
        <v>20810</v>
      </c>
      <c r="B210" s="244" t="s">
        <v>1245</v>
      </c>
      <c r="C210" s="245">
        <f>SUM(C211:C215)</f>
        <v>1952</v>
      </c>
      <c r="D210" s="245">
        <v>1789</v>
      </c>
      <c r="E210" s="245">
        <f t="shared" ref="E210:K210" si="56">SUM(E211:E215)</f>
        <v>69</v>
      </c>
      <c r="F210" s="245">
        <f t="shared" si="56"/>
        <v>57</v>
      </c>
      <c r="G210" s="245">
        <f t="shared" si="56"/>
        <v>9</v>
      </c>
      <c r="H210" s="245">
        <f t="shared" si="56"/>
        <v>7</v>
      </c>
      <c r="I210" s="245">
        <f t="shared" si="56"/>
        <v>9</v>
      </c>
      <c r="J210" s="245">
        <f t="shared" si="56"/>
        <v>5</v>
      </c>
      <c r="K210" s="245">
        <f t="shared" si="56"/>
        <v>7</v>
      </c>
    </row>
    <row r="211" spans="1:11" ht="18.75" customHeight="1">
      <c r="A211" s="246">
        <v>2081001</v>
      </c>
      <c r="B211" s="246" t="s">
        <v>1246</v>
      </c>
      <c r="C211" s="245">
        <v>59</v>
      </c>
      <c r="D211" s="245">
        <v>59</v>
      </c>
      <c r="E211" s="245"/>
      <c r="F211" s="245"/>
      <c r="G211" s="245"/>
      <c r="H211" s="245"/>
      <c r="I211" s="245"/>
      <c r="J211" s="245"/>
      <c r="K211" s="245"/>
    </row>
    <row r="212" spans="1:11" ht="18.75" customHeight="1">
      <c r="A212" s="246">
        <v>2081002</v>
      </c>
      <c r="B212" s="246" t="s">
        <v>1247</v>
      </c>
      <c r="C212" s="245">
        <v>463</v>
      </c>
      <c r="D212" s="245">
        <v>456</v>
      </c>
      <c r="E212" s="245"/>
      <c r="F212" s="245"/>
      <c r="G212" s="245"/>
      <c r="H212" s="245"/>
      <c r="I212" s="245">
        <v>7</v>
      </c>
      <c r="J212" s="245"/>
      <c r="K212" s="245"/>
    </row>
    <row r="213" spans="1:11" ht="18.75" customHeight="1">
      <c r="A213" s="246">
        <v>2081004</v>
      </c>
      <c r="B213" s="246" t="s">
        <v>1248</v>
      </c>
      <c r="C213" s="245">
        <v>694</v>
      </c>
      <c r="D213" s="245">
        <v>694</v>
      </c>
      <c r="E213" s="245"/>
      <c r="F213" s="245"/>
      <c r="G213" s="245"/>
      <c r="H213" s="245"/>
      <c r="I213" s="245"/>
      <c r="J213" s="245"/>
      <c r="K213" s="245"/>
    </row>
    <row r="214" spans="1:11" ht="18.75" customHeight="1">
      <c r="A214" s="246">
        <v>2081005</v>
      </c>
      <c r="B214" s="246" t="s">
        <v>1249</v>
      </c>
      <c r="C214" s="245">
        <v>65</v>
      </c>
      <c r="D214" s="245">
        <v>65</v>
      </c>
      <c r="E214" s="245"/>
      <c r="F214" s="245"/>
      <c r="G214" s="245"/>
      <c r="H214" s="245"/>
      <c r="I214" s="245"/>
      <c r="J214" s="245"/>
      <c r="K214" s="245"/>
    </row>
    <row r="215" spans="1:11" ht="18.75" customHeight="1">
      <c r="A215" s="246">
        <v>2081006</v>
      </c>
      <c r="B215" s="246" t="s">
        <v>1250</v>
      </c>
      <c r="C215" s="245">
        <v>671</v>
      </c>
      <c r="D215" s="245">
        <v>515</v>
      </c>
      <c r="E215" s="245">
        <v>69</v>
      </c>
      <c r="F215" s="245">
        <v>57</v>
      </c>
      <c r="G215" s="245">
        <v>9</v>
      </c>
      <c r="H215" s="245">
        <v>7</v>
      </c>
      <c r="I215" s="245">
        <v>2</v>
      </c>
      <c r="J215" s="245">
        <v>5</v>
      </c>
      <c r="K215" s="245">
        <v>7</v>
      </c>
    </row>
    <row r="216" spans="1:11" ht="18.75" customHeight="1">
      <c r="A216" s="244">
        <v>20811</v>
      </c>
      <c r="B216" s="244" t="s">
        <v>1251</v>
      </c>
      <c r="C216" s="245">
        <f>SUM(C217:C221)</f>
        <v>822</v>
      </c>
      <c r="D216" s="245">
        <v>822</v>
      </c>
      <c r="E216" s="245">
        <f t="shared" ref="E216:K216" si="57">SUM(E217:E221)</f>
        <v>0</v>
      </c>
      <c r="F216" s="245">
        <f t="shared" si="57"/>
        <v>0</v>
      </c>
      <c r="G216" s="245">
        <f t="shared" si="57"/>
        <v>0</v>
      </c>
      <c r="H216" s="245">
        <f t="shared" si="57"/>
        <v>0</v>
      </c>
      <c r="I216" s="245">
        <f t="shared" si="57"/>
        <v>0</v>
      </c>
      <c r="J216" s="245">
        <f t="shared" si="57"/>
        <v>0</v>
      </c>
      <c r="K216" s="245">
        <f t="shared" si="57"/>
        <v>0</v>
      </c>
    </row>
    <row r="217" spans="1:11" ht="18.75" customHeight="1">
      <c r="A217" s="246">
        <v>2081101</v>
      </c>
      <c r="B217" s="246" t="s">
        <v>1086</v>
      </c>
      <c r="C217" s="245">
        <v>143</v>
      </c>
      <c r="D217" s="245">
        <v>143</v>
      </c>
      <c r="E217" s="245"/>
      <c r="F217" s="245"/>
      <c r="G217" s="245"/>
      <c r="H217" s="245"/>
      <c r="I217" s="245"/>
      <c r="J217" s="245"/>
      <c r="K217" s="245"/>
    </row>
    <row r="218" spans="1:11" ht="18.75" customHeight="1">
      <c r="A218" s="246">
        <v>2081104</v>
      </c>
      <c r="B218" s="246" t="s">
        <v>1252</v>
      </c>
      <c r="C218" s="245">
        <v>35</v>
      </c>
      <c r="D218" s="245">
        <v>35</v>
      </c>
      <c r="E218" s="245"/>
      <c r="F218" s="245"/>
      <c r="G218" s="245"/>
      <c r="H218" s="245"/>
      <c r="I218" s="245"/>
      <c r="J218" s="245"/>
      <c r="K218" s="245"/>
    </row>
    <row r="219" spans="1:11" ht="18.75" customHeight="1">
      <c r="A219" s="246">
        <v>2081105</v>
      </c>
      <c r="B219" s="246" t="s">
        <v>1253</v>
      </c>
      <c r="C219" s="245">
        <v>19</v>
      </c>
      <c r="D219" s="245">
        <v>19</v>
      </c>
      <c r="E219" s="245"/>
      <c r="F219" s="245"/>
      <c r="G219" s="245"/>
      <c r="H219" s="245"/>
      <c r="I219" s="245"/>
      <c r="J219" s="245"/>
      <c r="K219" s="245"/>
    </row>
    <row r="220" spans="1:11" ht="18.75" customHeight="1">
      <c r="A220" s="246">
        <v>2081107</v>
      </c>
      <c r="B220" s="246" t="s">
        <v>1254</v>
      </c>
      <c r="C220" s="245">
        <v>342</v>
      </c>
      <c r="D220" s="245">
        <v>342</v>
      </c>
      <c r="E220" s="245"/>
      <c r="F220" s="245"/>
      <c r="G220" s="245"/>
      <c r="H220" s="245"/>
      <c r="I220" s="245"/>
      <c r="J220" s="245"/>
      <c r="K220" s="245"/>
    </row>
    <row r="221" spans="1:11" ht="18.75" customHeight="1">
      <c r="A221" s="246">
        <v>2081199</v>
      </c>
      <c r="B221" s="246" t="s">
        <v>1255</v>
      </c>
      <c r="C221" s="245">
        <v>283</v>
      </c>
      <c r="D221" s="245">
        <v>283</v>
      </c>
      <c r="E221" s="245"/>
      <c r="F221" s="245"/>
      <c r="G221" s="245"/>
      <c r="H221" s="245"/>
      <c r="I221" s="245"/>
      <c r="J221" s="245"/>
      <c r="K221" s="245"/>
    </row>
    <row r="222" spans="1:11" ht="18.75" customHeight="1">
      <c r="A222" s="244">
        <v>20816</v>
      </c>
      <c r="B222" s="244" t="s">
        <v>1256</v>
      </c>
      <c r="C222" s="245">
        <f>SUM(C223:C224)</f>
        <v>62</v>
      </c>
      <c r="D222" s="245">
        <v>62</v>
      </c>
      <c r="E222" s="245">
        <f t="shared" ref="E222:K222" si="58">SUM(E223:E224)</f>
        <v>0</v>
      </c>
      <c r="F222" s="245">
        <f t="shared" si="58"/>
        <v>0</v>
      </c>
      <c r="G222" s="245">
        <f t="shared" si="58"/>
        <v>0</v>
      </c>
      <c r="H222" s="245">
        <f t="shared" si="58"/>
        <v>0</v>
      </c>
      <c r="I222" s="245">
        <f t="shared" si="58"/>
        <v>0</v>
      </c>
      <c r="J222" s="245">
        <f t="shared" si="58"/>
        <v>0</v>
      </c>
      <c r="K222" s="245">
        <f t="shared" si="58"/>
        <v>0</v>
      </c>
    </row>
    <row r="223" spans="1:11" ht="18.75" customHeight="1">
      <c r="A223" s="246">
        <v>2081601</v>
      </c>
      <c r="B223" s="246" t="s">
        <v>1086</v>
      </c>
      <c r="C223" s="245">
        <v>58</v>
      </c>
      <c r="D223" s="245">
        <v>58</v>
      </c>
      <c r="E223" s="245"/>
      <c r="F223" s="245"/>
      <c r="G223" s="245"/>
      <c r="H223" s="245"/>
      <c r="I223" s="245"/>
      <c r="J223" s="245"/>
      <c r="K223" s="245"/>
    </row>
    <row r="224" spans="1:11" ht="18.75" customHeight="1">
      <c r="A224" s="246">
        <v>2081699</v>
      </c>
      <c r="B224" s="246" t="s">
        <v>1257</v>
      </c>
      <c r="C224" s="245">
        <v>4</v>
      </c>
      <c r="D224" s="245">
        <v>4</v>
      </c>
      <c r="E224" s="245"/>
      <c r="F224" s="245"/>
      <c r="G224" s="245"/>
      <c r="H224" s="245"/>
      <c r="I224" s="245"/>
      <c r="J224" s="245"/>
      <c r="K224" s="245"/>
    </row>
    <row r="225" spans="1:11" ht="18.75" customHeight="1">
      <c r="A225" s="244">
        <v>20819</v>
      </c>
      <c r="B225" s="244" t="s">
        <v>1258</v>
      </c>
      <c r="C225" s="245">
        <f>SUM(C226:C227)</f>
        <v>3194</v>
      </c>
      <c r="D225" s="245">
        <v>3194</v>
      </c>
      <c r="E225" s="245">
        <f t="shared" ref="E225:K225" si="59">SUM(E226:E227)</f>
        <v>0</v>
      </c>
      <c r="F225" s="245">
        <f t="shared" si="59"/>
        <v>0</v>
      </c>
      <c r="G225" s="245">
        <f t="shared" si="59"/>
        <v>0</v>
      </c>
      <c r="H225" s="245">
        <f t="shared" si="59"/>
        <v>0</v>
      </c>
      <c r="I225" s="245">
        <f t="shared" si="59"/>
        <v>0</v>
      </c>
      <c r="J225" s="245">
        <f t="shared" si="59"/>
        <v>0</v>
      </c>
      <c r="K225" s="245">
        <f t="shared" si="59"/>
        <v>0</v>
      </c>
    </row>
    <row r="226" spans="1:11" ht="18.75" customHeight="1">
      <c r="A226" s="246">
        <v>2081901</v>
      </c>
      <c r="B226" s="246" t="s">
        <v>1259</v>
      </c>
      <c r="C226" s="245">
        <v>1933</v>
      </c>
      <c r="D226" s="245">
        <v>1933</v>
      </c>
      <c r="E226" s="245"/>
      <c r="F226" s="245"/>
      <c r="G226" s="245"/>
      <c r="H226" s="245"/>
      <c r="I226" s="245"/>
      <c r="J226" s="245"/>
      <c r="K226" s="245"/>
    </row>
    <row r="227" spans="1:11" ht="18.75" customHeight="1">
      <c r="A227" s="246">
        <v>2081902</v>
      </c>
      <c r="B227" s="246" t="s">
        <v>1260</v>
      </c>
      <c r="C227" s="245">
        <v>1261</v>
      </c>
      <c r="D227" s="245">
        <v>1261</v>
      </c>
      <c r="E227" s="245"/>
      <c r="F227" s="245"/>
      <c r="G227" s="245"/>
      <c r="H227" s="245"/>
      <c r="I227" s="245"/>
      <c r="J227" s="245"/>
      <c r="K227" s="245"/>
    </row>
    <row r="228" spans="1:11" ht="18.75" customHeight="1">
      <c r="A228" s="244">
        <v>20820</v>
      </c>
      <c r="B228" s="244" t="s">
        <v>1261</v>
      </c>
      <c r="C228" s="245">
        <f>SUM(C229:C230)</f>
        <v>79</v>
      </c>
      <c r="D228" s="245">
        <v>60</v>
      </c>
      <c r="E228" s="245">
        <f t="shared" ref="E228:K228" si="60">SUM(E229:E230)</f>
        <v>4</v>
      </c>
      <c r="F228" s="245">
        <f t="shared" si="60"/>
        <v>4</v>
      </c>
      <c r="G228" s="245">
        <f t="shared" si="60"/>
        <v>2</v>
      </c>
      <c r="H228" s="245">
        <f t="shared" si="60"/>
        <v>2</v>
      </c>
      <c r="I228" s="245">
        <f t="shared" si="60"/>
        <v>3</v>
      </c>
      <c r="J228" s="245">
        <f t="shared" si="60"/>
        <v>2</v>
      </c>
      <c r="K228" s="245">
        <f t="shared" si="60"/>
        <v>2</v>
      </c>
    </row>
    <row r="229" spans="1:11" ht="18.75" customHeight="1">
      <c r="A229" s="246">
        <v>2082001</v>
      </c>
      <c r="B229" s="246" t="s">
        <v>1262</v>
      </c>
      <c r="C229" s="245">
        <v>67</v>
      </c>
      <c r="D229" s="245">
        <v>48</v>
      </c>
      <c r="E229" s="245">
        <v>4</v>
      </c>
      <c r="F229" s="245">
        <v>4</v>
      </c>
      <c r="G229" s="245">
        <v>2</v>
      </c>
      <c r="H229" s="245">
        <v>2</v>
      </c>
      <c r="I229" s="245">
        <v>3</v>
      </c>
      <c r="J229" s="245">
        <v>2</v>
      </c>
      <c r="K229" s="245">
        <v>2</v>
      </c>
    </row>
    <row r="230" spans="1:11" ht="18.75" customHeight="1">
      <c r="A230" s="246">
        <v>2082002</v>
      </c>
      <c r="B230" s="246" t="s">
        <v>1263</v>
      </c>
      <c r="C230" s="245">
        <v>12</v>
      </c>
      <c r="D230" s="245">
        <v>12</v>
      </c>
      <c r="E230" s="245"/>
      <c r="F230" s="245"/>
      <c r="G230" s="245"/>
      <c r="H230" s="245"/>
      <c r="I230" s="245"/>
      <c r="J230" s="245"/>
      <c r="K230" s="245"/>
    </row>
    <row r="231" spans="1:11" ht="18.75" customHeight="1">
      <c r="A231" s="244">
        <v>20821</v>
      </c>
      <c r="B231" s="244" t="s">
        <v>1264</v>
      </c>
      <c r="C231" s="245">
        <f>SUM(C232)</f>
        <v>510</v>
      </c>
      <c r="D231" s="245">
        <v>510</v>
      </c>
      <c r="E231" s="245">
        <f t="shared" ref="E231:K231" si="61">SUM(E232)</f>
        <v>0</v>
      </c>
      <c r="F231" s="245">
        <f t="shared" si="61"/>
        <v>0</v>
      </c>
      <c r="G231" s="245">
        <f t="shared" si="61"/>
        <v>0</v>
      </c>
      <c r="H231" s="245">
        <f t="shared" si="61"/>
        <v>0</v>
      </c>
      <c r="I231" s="245">
        <f t="shared" si="61"/>
        <v>0</v>
      </c>
      <c r="J231" s="245">
        <f t="shared" si="61"/>
        <v>0</v>
      </c>
      <c r="K231" s="245">
        <f t="shared" si="61"/>
        <v>0</v>
      </c>
    </row>
    <row r="232" spans="1:11" ht="18.75" customHeight="1">
      <c r="A232" s="246">
        <v>2082102</v>
      </c>
      <c r="B232" s="246" t="s">
        <v>1265</v>
      </c>
      <c r="C232" s="245">
        <v>510</v>
      </c>
      <c r="D232" s="245">
        <v>510</v>
      </c>
      <c r="E232" s="245"/>
      <c r="F232" s="245"/>
      <c r="G232" s="245"/>
      <c r="H232" s="245"/>
      <c r="I232" s="245"/>
      <c r="J232" s="245"/>
      <c r="K232" s="245"/>
    </row>
    <row r="233" spans="1:11" ht="18.75" customHeight="1">
      <c r="A233" s="244">
        <v>20825</v>
      </c>
      <c r="B233" s="244" t="s">
        <v>1266</v>
      </c>
      <c r="C233" s="245">
        <f>SUM(C234)</f>
        <v>755</v>
      </c>
      <c r="D233" s="245">
        <v>755</v>
      </c>
      <c r="E233" s="245">
        <f t="shared" ref="E233:K233" si="62">SUM(E234)</f>
        <v>0</v>
      </c>
      <c r="F233" s="245">
        <f t="shared" si="62"/>
        <v>0</v>
      </c>
      <c r="G233" s="245">
        <f t="shared" si="62"/>
        <v>0</v>
      </c>
      <c r="H233" s="245">
        <f t="shared" si="62"/>
        <v>0</v>
      </c>
      <c r="I233" s="245">
        <f t="shared" si="62"/>
        <v>0</v>
      </c>
      <c r="J233" s="245">
        <f t="shared" si="62"/>
        <v>0</v>
      </c>
      <c r="K233" s="245">
        <f t="shared" si="62"/>
        <v>0</v>
      </c>
    </row>
    <row r="234" spans="1:11" ht="18.75" customHeight="1">
      <c r="A234" s="246">
        <v>2082502</v>
      </c>
      <c r="B234" s="246" t="s">
        <v>1267</v>
      </c>
      <c r="C234" s="245">
        <v>755</v>
      </c>
      <c r="D234" s="245">
        <v>755</v>
      </c>
      <c r="E234" s="245"/>
      <c r="F234" s="245"/>
      <c r="G234" s="245"/>
      <c r="H234" s="245"/>
      <c r="I234" s="245"/>
      <c r="J234" s="245"/>
      <c r="K234" s="245"/>
    </row>
    <row r="235" spans="1:11" ht="18.75" customHeight="1">
      <c r="A235" s="244">
        <v>20826</v>
      </c>
      <c r="B235" s="244" t="s">
        <v>1268</v>
      </c>
      <c r="C235" s="245">
        <f>SUM(C236)</f>
        <v>578</v>
      </c>
      <c r="D235" s="245">
        <v>578</v>
      </c>
      <c r="E235" s="245">
        <f t="shared" ref="E235:K235" si="63">SUM(E236)</f>
        <v>0</v>
      </c>
      <c r="F235" s="245">
        <f t="shared" si="63"/>
        <v>0</v>
      </c>
      <c r="G235" s="245">
        <f t="shared" si="63"/>
        <v>0</v>
      </c>
      <c r="H235" s="245">
        <f t="shared" si="63"/>
        <v>0</v>
      </c>
      <c r="I235" s="245">
        <f t="shared" si="63"/>
        <v>0</v>
      </c>
      <c r="J235" s="245">
        <f t="shared" si="63"/>
        <v>0</v>
      </c>
      <c r="K235" s="245">
        <f t="shared" si="63"/>
        <v>0</v>
      </c>
    </row>
    <row r="236" spans="1:11" ht="18.75" customHeight="1">
      <c r="A236" s="246">
        <v>2082602</v>
      </c>
      <c r="B236" s="246" t="s">
        <v>1269</v>
      </c>
      <c r="C236" s="245">
        <v>578</v>
      </c>
      <c r="D236" s="245">
        <v>578</v>
      </c>
      <c r="E236" s="245"/>
      <c r="F236" s="245"/>
      <c r="G236" s="245"/>
      <c r="H236" s="245"/>
      <c r="I236" s="245"/>
      <c r="J236" s="245"/>
      <c r="K236" s="245"/>
    </row>
    <row r="237" spans="1:11" ht="18.75" customHeight="1">
      <c r="A237" s="244">
        <v>20828</v>
      </c>
      <c r="B237" s="244" t="s">
        <v>1270</v>
      </c>
      <c r="C237" s="245">
        <f>SUM(C238:C240)</f>
        <v>363</v>
      </c>
      <c r="D237" s="245">
        <v>363</v>
      </c>
      <c r="E237" s="245">
        <f t="shared" ref="E237:K237" si="64">SUM(E238:E240)</f>
        <v>0</v>
      </c>
      <c r="F237" s="245">
        <f t="shared" si="64"/>
        <v>0</v>
      </c>
      <c r="G237" s="245">
        <f t="shared" si="64"/>
        <v>0</v>
      </c>
      <c r="H237" s="245">
        <f t="shared" si="64"/>
        <v>0</v>
      </c>
      <c r="I237" s="245">
        <f t="shared" si="64"/>
        <v>0</v>
      </c>
      <c r="J237" s="245">
        <f t="shared" si="64"/>
        <v>0</v>
      </c>
      <c r="K237" s="245">
        <f t="shared" si="64"/>
        <v>0</v>
      </c>
    </row>
    <row r="238" spans="1:11" ht="18.75" customHeight="1">
      <c r="A238" s="246">
        <v>2082801</v>
      </c>
      <c r="B238" s="246" t="s">
        <v>1086</v>
      </c>
      <c r="C238" s="245">
        <v>179</v>
      </c>
      <c r="D238" s="245">
        <v>179</v>
      </c>
      <c r="E238" s="245"/>
      <c r="F238" s="245"/>
      <c r="G238" s="245"/>
      <c r="H238" s="245"/>
      <c r="I238" s="245"/>
      <c r="J238" s="245"/>
      <c r="K238" s="245"/>
    </row>
    <row r="239" spans="1:11" ht="18.75" customHeight="1">
      <c r="A239" s="246">
        <v>2082804</v>
      </c>
      <c r="B239" s="246" t="s">
        <v>1271</v>
      </c>
      <c r="C239" s="245">
        <v>179</v>
      </c>
      <c r="D239" s="245">
        <v>179</v>
      </c>
      <c r="E239" s="245"/>
      <c r="F239" s="245"/>
      <c r="G239" s="245"/>
      <c r="H239" s="245"/>
      <c r="I239" s="245"/>
      <c r="J239" s="245"/>
      <c r="K239" s="245"/>
    </row>
    <row r="240" spans="1:11" ht="18.75" customHeight="1">
      <c r="A240" s="246">
        <v>2082899</v>
      </c>
      <c r="B240" s="246" t="s">
        <v>1272</v>
      </c>
      <c r="C240" s="245">
        <v>5</v>
      </c>
      <c r="D240" s="245">
        <v>5</v>
      </c>
      <c r="E240" s="245"/>
      <c r="F240" s="245"/>
      <c r="G240" s="245"/>
      <c r="H240" s="245"/>
      <c r="I240" s="245"/>
      <c r="J240" s="245"/>
      <c r="K240" s="245"/>
    </row>
    <row r="241" spans="1:11" ht="18.75" customHeight="1">
      <c r="A241" s="244">
        <v>20830</v>
      </c>
      <c r="B241" s="244" t="s">
        <v>1273</v>
      </c>
      <c r="C241" s="245">
        <f>SUM(C242)</f>
        <v>13</v>
      </c>
      <c r="D241" s="245">
        <v>13</v>
      </c>
      <c r="E241" s="245">
        <f t="shared" ref="E241:K241" si="65">SUM(E242)</f>
        <v>0</v>
      </c>
      <c r="F241" s="245">
        <f t="shared" si="65"/>
        <v>0</v>
      </c>
      <c r="G241" s="245">
        <f t="shared" si="65"/>
        <v>0</v>
      </c>
      <c r="H241" s="245">
        <f t="shared" si="65"/>
        <v>0</v>
      </c>
      <c r="I241" s="245">
        <f t="shared" si="65"/>
        <v>0</v>
      </c>
      <c r="J241" s="245">
        <f t="shared" si="65"/>
        <v>0</v>
      </c>
      <c r="K241" s="245">
        <f t="shared" si="65"/>
        <v>0</v>
      </c>
    </row>
    <row r="242" spans="1:11" ht="18.75" customHeight="1">
      <c r="A242" s="246">
        <v>2083001</v>
      </c>
      <c r="B242" s="246" t="s">
        <v>339</v>
      </c>
      <c r="C242" s="245">
        <v>13</v>
      </c>
      <c r="D242" s="245">
        <v>13</v>
      </c>
      <c r="E242" s="245"/>
      <c r="F242" s="245"/>
      <c r="G242" s="245"/>
      <c r="H242" s="245"/>
      <c r="I242" s="245"/>
      <c r="J242" s="245"/>
      <c r="K242" s="245"/>
    </row>
    <row r="243" spans="1:11" ht="18.75" customHeight="1">
      <c r="A243" s="242">
        <v>210</v>
      </c>
      <c r="B243" s="242" t="s">
        <v>1274</v>
      </c>
      <c r="C243" s="243">
        <f>C244+C247+C250+C253+C261+C263+C268+C271+C273+C275+C278+C283+C281</f>
        <v>23799</v>
      </c>
      <c r="D243" s="245">
        <v>22855</v>
      </c>
      <c r="E243" s="243">
        <f t="shared" ref="E243:K243" si="66">E244+E247+E250+E253+E261+E263+E268+E271+E273+E275+E278+E283+E281</f>
        <v>164</v>
      </c>
      <c r="F243" s="243">
        <f t="shared" si="66"/>
        <v>173</v>
      </c>
      <c r="G243" s="243">
        <f t="shared" si="66"/>
        <v>142</v>
      </c>
      <c r="H243" s="243">
        <f t="shared" si="66"/>
        <v>114</v>
      </c>
      <c r="I243" s="243">
        <f t="shared" si="66"/>
        <v>132</v>
      </c>
      <c r="J243" s="243">
        <f t="shared" si="66"/>
        <v>110</v>
      </c>
      <c r="K243" s="243">
        <f t="shared" si="66"/>
        <v>109</v>
      </c>
    </row>
    <row r="244" spans="1:11" ht="18.75" customHeight="1">
      <c r="A244" s="244">
        <v>21001</v>
      </c>
      <c r="B244" s="244" t="s">
        <v>1275</v>
      </c>
      <c r="C244" s="245">
        <f>SUM(C245:C246)</f>
        <v>269</v>
      </c>
      <c r="D244" s="245">
        <v>269</v>
      </c>
      <c r="E244" s="245">
        <f t="shared" ref="E244:K244" si="67">SUM(E245:E246)</f>
        <v>0</v>
      </c>
      <c r="F244" s="245">
        <f t="shared" si="67"/>
        <v>0</v>
      </c>
      <c r="G244" s="245">
        <f t="shared" si="67"/>
        <v>0</v>
      </c>
      <c r="H244" s="245">
        <f t="shared" si="67"/>
        <v>0</v>
      </c>
      <c r="I244" s="245">
        <f t="shared" si="67"/>
        <v>0</v>
      </c>
      <c r="J244" s="245">
        <f t="shared" si="67"/>
        <v>0</v>
      </c>
      <c r="K244" s="245">
        <f t="shared" si="67"/>
        <v>0</v>
      </c>
    </row>
    <row r="245" spans="1:11" ht="18.75" customHeight="1">
      <c r="A245" s="246">
        <v>2100101</v>
      </c>
      <c r="B245" s="246" t="s">
        <v>1086</v>
      </c>
      <c r="C245" s="245">
        <v>240</v>
      </c>
      <c r="D245" s="245">
        <v>240</v>
      </c>
      <c r="E245" s="245"/>
      <c r="F245" s="245"/>
      <c r="G245" s="245"/>
      <c r="H245" s="245"/>
      <c r="I245" s="245"/>
      <c r="J245" s="245"/>
      <c r="K245" s="245"/>
    </row>
    <row r="246" spans="1:11" ht="18.75" customHeight="1">
      <c r="A246" s="246">
        <v>2100199</v>
      </c>
      <c r="B246" s="246" t="s">
        <v>1276</v>
      </c>
      <c r="C246" s="245">
        <v>29</v>
      </c>
      <c r="D246" s="245">
        <v>29</v>
      </c>
      <c r="E246" s="245"/>
      <c r="F246" s="245"/>
      <c r="G246" s="245"/>
      <c r="H246" s="245"/>
      <c r="I246" s="245"/>
      <c r="J246" s="245"/>
      <c r="K246" s="245"/>
    </row>
    <row r="247" spans="1:11" ht="18.75" customHeight="1">
      <c r="A247" s="244">
        <v>21002</v>
      </c>
      <c r="B247" s="244" t="s">
        <v>1277</v>
      </c>
      <c r="C247" s="245">
        <f>SUM(C248:C249)</f>
        <v>335</v>
      </c>
      <c r="D247" s="245">
        <v>335</v>
      </c>
      <c r="E247" s="245">
        <f t="shared" ref="E247:K247" si="68">SUM(E248:E249)</f>
        <v>0</v>
      </c>
      <c r="F247" s="245">
        <f t="shared" si="68"/>
        <v>0</v>
      </c>
      <c r="G247" s="245">
        <f t="shared" si="68"/>
        <v>0</v>
      </c>
      <c r="H247" s="245">
        <f t="shared" si="68"/>
        <v>0</v>
      </c>
      <c r="I247" s="245">
        <f t="shared" si="68"/>
        <v>0</v>
      </c>
      <c r="J247" s="245">
        <f t="shared" si="68"/>
        <v>0</v>
      </c>
      <c r="K247" s="245">
        <f t="shared" si="68"/>
        <v>0</v>
      </c>
    </row>
    <row r="248" spans="1:11" ht="18.75" customHeight="1">
      <c r="A248" s="246">
        <v>2100201</v>
      </c>
      <c r="B248" s="246" t="s">
        <v>1278</v>
      </c>
      <c r="C248" s="245">
        <v>285</v>
      </c>
      <c r="D248" s="245">
        <v>285</v>
      </c>
      <c r="E248" s="245"/>
      <c r="F248" s="245"/>
      <c r="G248" s="245"/>
      <c r="H248" s="245"/>
      <c r="I248" s="245"/>
      <c r="J248" s="245"/>
      <c r="K248" s="245"/>
    </row>
    <row r="249" spans="1:11" ht="18.75" customHeight="1">
      <c r="A249" s="246">
        <v>2100299</v>
      </c>
      <c r="B249" s="246" t="s">
        <v>1279</v>
      </c>
      <c r="C249" s="245">
        <v>50</v>
      </c>
      <c r="D249" s="245">
        <v>50</v>
      </c>
      <c r="E249" s="245"/>
      <c r="F249" s="245"/>
      <c r="G249" s="245"/>
      <c r="H249" s="245"/>
      <c r="I249" s="245"/>
      <c r="J249" s="245"/>
      <c r="K249" s="245"/>
    </row>
    <row r="250" spans="1:11" ht="18.75" customHeight="1">
      <c r="A250" s="244">
        <v>21003</v>
      </c>
      <c r="B250" s="244" t="s">
        <v>1280</v>
      </c>
      <c r="C250" s="245">
        <f>SUM(C251:C252)</f>
        <v>3493</v>
      </c>
      <c r="D250" s="245">
        <v>3493</v>
      </c>
      <c r="E250" s="245">
        <f t="shared" ref="E250:K250" si="69">SUM(E251:E252)</f>
        <v>0</v>
      </c>
      <c r="F250" s="245">
        <f t="shared" si="69"/>
        <v>0</v>
      </c>
      <c r="G250" s="245">
        <f t="shared" si="69"/>
        <v>0</v>
      </c>
      <c r="H250" s="245">
        <f t="shared" si="69"/>
        <v>0</v>
      </c>
      <c r="I250" s="245">
        <f t="shared" si="69"/>
        <v>0</v>
      </c>
      <c r="J250" s="245">
        <f t="shared" si="69"/>
        <v>0</v>
      </c>
      <c r="K250" s="245">
        <f t="shared" si="69"/>
        <v>0</v>
      </c>
    </row>
    <row r="251" spans="1:11" ht="18.75" customHeight="1">
      <c r="A251" s="246">
        <v>2100302</v>
      </c>
      <c r="B251" s="246" t="s">
        <v>1281</v>
      </c>
      <c r="C251" s="245">
        <v>2133</v>
      </c>
      <c r="D251" s="245">
        <v>2133</v>
      </c>
      <c r="E251" s="245"/>
      <c r="F251" s="245"/>
      <c r="G251" s="245"/>
      <c r="H251" s="245"/>
      <c r="I251" s="245"/>
      <c r="J251" s="245"/>
      <c r="K251" s="245"/>
    </row>
    <row r="252" spans="1:11" ht="18.75" customHeight="1">
      <c r="A252" s="246">
        <v>2100399</v>
      </c>
      <c r="B252" s="246" t="s">
        <v>1282</v>
      </c>
      <c r="C252" s="245">
        <v>1360</v>
      </c>
      <c r="D252" s="245">
        <v>1360</v>
      </c>
      <c r="E252" s="245"/>
      <c r="F252" s="245"/>
      <c r="G252" s="245"/>
      <c r="H252" s="245"/>
      <c r="I252" s="245"/>
      <c r="J252" s="245"/>
      <c r="K252" s="245"/>
    </row>
    <row r="253" spans="1:11" ht="18.75" customHeight="1">
      <c r="A253" s="244">
        <v>21004</v>
      </c>
      <c r="B253" s="244" t="s">
        <v>1283</v>
      </c>
      <c r="C253" s="245">
        <f>SUM(C254:C260)</f>
        <v>4968</v>
      </c>
      <c r="D253" s="245">
        <v>4950</v>
      </c>
      <c r="E253" s="245">
        <f t="shared" ref="E253:K253" si="70">SUM(E254:E260)</f>
        <v>6</v>
      </c>
      <c r="F253" s="245">
        <f t="shared" si="70"/>
        <v>3</v>
      </c>
      <c r="G253" s="245">
        <f t="shared" si="70"/>
        <v>3</v>
      </c>
      <c r="H253" s="245">
        <f t="shared" si="70"/>
        <v>2</v>
      </c>
      <c r="I253" s="245">
        <f t="shared" si="70"/>
        <v>3</v>
      </c>
      <c r="J253" s="245">
        <f t="shared" si="70"/>
        <v>0</v>
      </c>
      <c r="K253" s="245">
        <f t="shared" si="70"/>
        <v>1</v>
      </c>
    </row>
    <row r="254" spans="1:11" ht="18.75" customHeight="1">
      <c r="A254" s="246">
        <v>2100401</v>
      </c>
      <c r="B254" s="246" t="s">
        <v>1284</v>
      </c>
      <c r="C254" s="245">
        <v>471</v>
      </c>
      <c r="D254" s="245">
        <v>471</v>
      </c>
      <c r="E254" s="245"/>
      <c r="F254" s="245"/>
      <c r="G254" s="245"/>
      <c r="H254" s="245"/>
      <c r="I254" s="245"/>
      <c r="J254" s="245"/>
      <c r="K254" s="245"/>
    </row>
    <row r="255" spans="1:11" ht="18.75" customHeight="1">
      <c r="A255" s="246">
        <v>2100402</v>
      </c>
      <c r="B255" s="246" t="s">
        <v>1285</v>
      </c>
      <c r="C255" s="245"/>
      <c r="D255" s="245">
        <v>0</v>
      </c>
      <c r="E255" s="245"/>
      <c r="F255" s="245"/>
      <c r="G255" s="245"/>
      <c r="H255" s="245"/>
      <c r="I255" s="245"/>
      <c r="J255" s="245"/>
      <c r="K255" s="245"/>
    </row>
    <row r="256" spans="1:11" ht="18.75" customHeight="1">
      <c r="A256" s="246">
        <v>2100403</v>
      </c>
      <c r="B256" s="246" t="s">
        <v>1286</v>
      </c>
      <c r="C256" s="245">
        <v>286</v>
      </c>
      <c r="D256" s="245">
        <v>286</v>
      </c>
      <c r="E256" s="245"/>
      <c r="F256" s="245"/>
      <c r="G256" s="245"/>
      <c r="H256" s="245"/>
      <c r="I256" s="245"/>
      <c r="J256" s="245"/>
      <c r="K256" s="245"/>
    </row>
    <row r="257" spans="1:11" ht="18.75" customHeight="1">
      <c r="A257" s="246">
        <v>2100407</v>
      </c>
      <c r="B257" s="246" t="s">
        <v>1287</v>
      </c>
      <c r="C257" s="245">
        <v>54</v>
      </c>
      <c r="D257" s="245">
        <v>54</v>
      </c>
      <c r="E257" s="245"/>
      <c r="F257" s="245"/>
      <c r="G257" s="245"/>
      <c r="H257" s="245"/>
      <c r="I257" s="245"/>
      <c r="J257" s="245"/>
      <c r="K257" s="245"/>
    </row>
    <row r="258" spans="1:11" ht="18.75" customHeight="1">
      <c r="A258" s="246">
        <v>2100408</v>
      </c>
      <c r="B258" s="246" t="s">
        <v>1288</v>
      </c>
      <c r="C258" s="245">
        <v>2983</v>
      </c>
      <c r="D258" s="245">
        <v>2976</v>
      </c>
      <c r="E258" s="245">
        <v>3</v>
      </c>
      <c r="F258" s="245">
        <v>1</v>
      </c>
      <c r="G258" s="245">
        <v>1</v>
      </c>
      <c r="H258" s="245">
        <v>1</v>
      </c>
      <c r="I258" s="245">
        <v>1</v>
      </c>
      <c r="J258" s="245"/>
      <c r="K258" s="245"/>
    </row>
    <row r="259" spans="1:11" ht="18.75" customHeight="1">
      <c r="A259" s="246">
        <v>2100409</v>
      </c>
      <c r="B259" s="246" t="s">
        <v>1289</v>
      </c>
      <c r="C259" s="245">
        <v>894</v>
      </c>
      <c r="D259" s="245">
        <v>894</v>
      </c>
      <c r="E259" s="245"/>
      <c r="F259" s="245"/>
      <c r="G259" s="245"/>
      <c r="H259" s="245"/>
      <c r="I259" s="245"/>
      <c r="J259" s="245"/>
      <c r="K259" s="245"/>
    </row>
    <row r="260" spans="1:11" ht="18.75" customHeight="1">
      <c r="A260" s="246">
        <v>2100499</v>
      </c>
      <c r="B260" s="246" t="s">
        <v>1290</v>
      </c>
      <c r="C260" s="245">
        <v>280</v>
      </c>
      <c r="D260" s="245">
        <v>269</v>
      </c>
      <c r="E260" s="245">
        <v>3</v>
      </c>
      <c r="F260" s="245">
        <v>2</v>
      </c>
      <c r="G260" s="245">
        <v>2</v>
      </c>
      <c r="H260" s="245">
        <v>1</v>
      </c>
      <c r="I260" s="245">
        <v>2</v>
      </c>
      <c r="J260" s="245"/>
      <c r="K260" s="245">
        <v>1</v>
      </c>
    </row>
    <row r="261" spans="1:11" ht="18.75" customHeight="1">
      <c r="A261" s="244">
        <v>21007</v>
      </c>
      <c r="B261" s="244" t="s">
        <v>1291</v>
      </c>
      <c r="C261" s="245">
        <f>SUM(C262)</f>
        <v>5088</v>
      </c>
      <c r="D261" s="245">
        <v>5088</v>
      </c>
      <c r="E261" s="245">
        <f t="shared" ref="E261:K261" si="71">SUM(E262)</f>
        <v>0</v>
      </c>
      <c r="F261" s="245">
        <f t="shared" si="71"/>
        <v>0</v>
      </c>
      <c r="G261" s="245">
        <f t="shared" si="71"/>
        <v>0</v>
      </c>
      <c r="H261" s="245">
        <f t="shared" si="71"/>
        <v>0</v>
      </c>
      <c r="I261" s="245">
        <f t="shared" si="71"/>
        <v>0</v>
      </c>
      <c r="J261" s="245">
        <f t="shared" si="71"/>
        <v>0</v>
      </c>
      <c r="K261" s="245">
        <f t="shared" si="71"/>
        <v>0</v>
      </c>
    </row>
    <row r="262" spans="1:11" ht="18.75" customHeight="1">
      <c r="A262" s="246">
        <v>2100799</v>
      </c>
      <c r="B262" s="246" t="s">
        <v>1292</v>
      </c>
      <c r="C262" s="245">
        <v>5088</v>
      </c>
      <c r="D262" s="245">
        <v>5088</v>
      </c>
      <c r="E262" s="245"/>
      <c r="F262" s="245"/>
      <c r="G262" s="245"/>
      <c r="H262" s="245"/>
      <c r="I262" s="245"/>
      <c r="J262" s="245"/>
      <c r="K262" s="245"/>
    </row>
    <row r="263" spans="1:11" ht="18.75" customHeight="1">
      <c r="A263" s="244">
        <v>21011</v>
      </c>
      <c r="B263" s="244" t="s">
        <v>1293</v>
      </c>
      <c r="C263" s="245">
        <f>SUM(C264:C267)</f>
        <v>7065</v>
      </c>
      <c r="D263" s="245">
        <v>6141</v>
      </c>
      <c r="E263" s="245">
        <f t="shared" ref="E263:K263" si="72">SUM(E264:E267)</f>
        <v>157</v>
      </c>
      <c r="F263" s="245">
        <f t="shared" si="72"/>
        <v>169</v>
      </c>
      <c r="G263" s="245">
        <f t="shared" si="72"/>
        <v>139</v>
      </c>
      <c r="H263" s="245">
        <f t="shared" si="72"/>
        <v>112</v>
      </c>
      <c r="I263" s="245">
        <f t="shared" si="72"/>
        <v>129</v>
      </c>
      <c r="J263" s="245">
        <f t="shared" si="72"/>
        <v>110</v>
      </c>
      <c r="K263" s="245">
        <f t="shared" si="72"/>
        <v>108</v>
      </c>
    </row>
    <row r="264" spans="1:11" ht="18.75" customHeight="1">
      <c r="A264" s="246">
        <v>2101101</v>
      </c>
      <c r="B264" s="246" t="s">
        <v>1294</v>
      </c>
      <c r="C264" s="245">
        <v>1213</v>
      </c>
      <c r="D264" s="245">
        <v>1035</v>
      </c>
      <c r="E264" s="245">
        <v>29</v>
      </c>
      <c r="F264" s="245">
        <v>28</v>
      </c>
      <c r="G264" s="245">
        <v>25</v>
      </c>
      <c r="H264" s="245">
        <v>25</v>
      </c>
      <c r="I264" s="245">
        <v>26</v>
      </c>
      <c r="J264" s="245">
        <v>23</v>
      </c>
      <c r="K264" s="245">
        <v>22</v>
      </c>
    </row>
    <row r="265" spans="1:11" ht="18.75" customHeight="1">
      <c r="A265" s="246">
        <v>2101102</v>
      </c>
      <c r="B265" s="246" t="s">
        <v>1295</v>
      </c>
      <c r="C265" s="245">
        <v>2326</v>
      </c>
      <c r="D265" s="245">
        <v>2019</v>
      </c>
      <c r="E265" s="245">
        <v>49</v>
      </c>
      <c r="F265" s="245">
        <v>60</v>
      </c>
      <c r="G265" s="245">
        <v>49</v>
      </c>
      <c r="H265" s="245">
        <v>35</v>
      </c>
      <c r="I265" s="245">
        <v>44</v>
      </c>
      <c r="J265" s="245">
        <v>35</v>
      </c>
      <c r="K265" s="245">
        <v>35</v>
      </c>
    </row>
    <row r="266" spans="1:11" ht="18.75" customHeight="1">
      <c r="A266" s="246">
        <v>2101103</v>
      </c>
      <c r="B266" s="246" t="s">
        <v>1296</v>
      </c>
      <c r="C266" s="245">
        <v>3097</v>
      </c>
      <c r="D266" s="245">
        <v>2710</v>
      </c>
      <c r="E266" s="245">
        <v>70</v>
      </c>
      <c r="F266" s="245">
        <v>72</v>
      </c>
      <c r="G266" s="245">
        <v>57</v>
      </c>
      <c r="H266" s="245">
        <v>46</v>
      </c>
      <c r="I266" s="245">
        <v>52</v>
      </c>
      <c r="J266" s="245">
        <v>45</v>
      </c>
      <c r="K266" s="245">
        <v>45</v>
      </c>
    </row>
    <row r="267" spans="1:11" ht="18.75" customHeight="1">
      <c r="A267" s="246">
        <v>2101199</v>
      </c>
      <c r="B267" s="246" t="s">
        <v>1297</v>
      </c>
      <c r="C267" s="245">
        <v>429</v>
      </c>
      <c r="D267" s="245">
        <v>377</v>
      </c>
      <c r="E267" s="245">
        <v>9</v>
      </c>
      <c r="F267" s="245">
        <v>9</v>
      </c>
      <c r="G267" s="245">
        <v>8</v>
      </c>
      <c r="H267" s="245">
        <v>6</v>
      </c>
      <c r="I267" s="245">
        <v>7</v>
      </c>
      <c r="J267" s="245">
        <v>7</v>
      </c>
      <c r="K267" s="245">
        <v>6</v>
      </c>
    </row>
    <row r="268" spans="1:11" ht="18.75" customHeight="1">
      <c r="A268" s="244">
        <v>21012</v>
      </c>
      <c r="B268" s="244" t="s">
        <v>1298</v>
      </c>
      <c r="C268" s="245">
        <f>SUM(C269:C270)</f>
        <v>582</v>
      </c>
      <c r="D268" s="245">
        <v>582</v>
      </c>
      <c r="E268" s="245">
        <f t="shared" ref="E268:K268" si="73">SUM(E269:E270)</f>
        <v>0</v>
      </c>
      <c r="F268" s="245">
        <f t="shared" si="73"/>
        <v>0</v>
      </c>
      <c r="G268" s="245">
        <f t="shared" si="73"/>
        <v>0</v>
      </c>
      <c r="H268" s="245">
        <f t="shared" si="73"/>
        <v>0</v>
      </c>
      <c r="I268" s="245">
        <f t="shared" si="73"/>
        <v>0</v>
      </c>
      <c r="J268" s="245">
        <f t="shared" si="73"/>
        <v>0</v>
      </c>
      <c r="K268" s="245">
        <f t="shared" si="73"/>
        <v>0</v>
      </c>
    </row>
    <row r="269" spans="1:11" ht="18.75" customHeight="1">
      <c r="A269" s="246">
        <v>2101201</v>
      </c>
      <c r="B269" s="246" t="s">
        <v>1299</v>
      </c>
      <c r="C269" s="245">
        <v>11</v>
      </c>
      <c r="D269" s="245">
        <v>11</v>
      </c>
      <c r="E269" s="245"/>
      <c r="F269" s="245"/>
      <c r="G269" s="245"/>
      <c r="H269" s="245"/>
      <c r="I269" s="245"/>
      <c r="J269" s="245"/>
      <c r="K269" s="245"/>
    </row>
    <row r="270" spans="1:11" ht="18.75" customHeight="1">
      <c r="A270" s="246">
        <v>2101202</v>
      </c>
      <c r="B270" s="246" t="s">
        <v>1300</v>
      </c>
      <c r="C270" s="245">
        <v>571</v>
      </c>
      <c r="D270" s="245">
        <v>571</v>
      </c>
      <c r="E270" s="245"/>
      <c r="F270" s="245"/>
      <c r="G270" s="245"/>
      <c r="H270" s="245"/>
      <c r="I270" s="245"/>
      <c r="J270" s="245"/>
      <c r="K270" s="245"/>
    </row>
    <row r="271" spans="1:11" ht="18.75" customHeight="1">
      <c r="A271" s="244">
        <v>21013</v>
      </c>
      <c r="B271" s="244" t="s">
        <v>1301</v>
      </c>
      <c r="C271" s="245">
        <f>SUM(C272)</f>
        <v>144</v>
      </c>
      <c r="D271" s="245">
        <v>144</v>
      </c>
      <c r="E271" s="245">
        <f t="shared" ref="E271:K271" si="74">SUM(E272)</f>
        <v>0</v>
      </c>
      <c r="F271" s="245">
        <f t="shared" si="74"/>
        <v>0</v>
      </c>
      <c r="G271" s="245">
        <f t="shared" si="74"/>
        <v>0</v>
      </c>
      <c r="H271" s="245">
        <f t="shared" si="74"/>
        <v>0</v>
      </c>
      <c r="I271" s="245">
        <f t="shared" si="74"/>
        <v>0</v>
      </c>
      <c r="J271" s="245">
        <f t="shared" si="74"/>
        <v>0</v>
      </c>
      <c r="K271" s="245">
        <f t="shared" si="74"/>
        <v>0</v>
      </c>
    </row>
    <row r="272" spans="1:11" ht="18.75" customHeight="1">
      <c r="A272" s="246">
        <v>2101301</v>
      </c>
      <c r="B272" s="246" t="s">
        <v>1302</v>
      </c>
      <c r="C272" s="245">
        <v>144</v>
      </c>
      <c r="D272" s="245">
        <v>144</v>
      </c>
      <c r="E272" s="245"/>
      <c r="F272" s="245"/>
      <c r="G272" s="245"/>
      <c r="H272" s="245"/>
      <c r="I272" s="245"/>
      <c r="J272" s="245"/>
      <c r="K272" s="245"/>
    </row>
    <row r="273" spans="1:11" ht="18.75" customHeight="1">
      <c r="A273" s="244">
        <v>21014</v>
      </c>
      <c r="B273" s="244" t="s">
        <v>1303</v>
      </c>
      <c r="C273" s="245">
        <f>SUM(C274)</f>
        <v>304</v>
      </c>
      <c r="D273" s="245">
        <v>304</v>
      </c>
      <c r="E273" s="245">
        <f t="shared" ref="E273:K273" si="75">SUM(E274)</f>
        <v>0</v>
      </c>
      <c r="F273" s="245">
        <f t="shared" si="75"/>
        <v>0</v>
      </c>
      <c r="G273" s="245">
        <f t="shared" si="75"/>
        <v>0</v>
      </c>
      <c r="H273" s="245">
        <f t="shared" si="75"/>
        <v>0</v>
      </c>
      <c r="I273" s="245">
        <f t="shared" si="75"/>
        <v>0</v>
      </c>
      <c r="J273" s="245">
        <f t="shared" si="75"/>
        <v>0</v>
      </c>
      <c r="K273" s="245">
        <f t="shared" si="75"/>
        <v>0</v>
      </c>
    </row>
    <row r="274" spans="1:11" ht="18.75" customHeight="1">
      <c r="A274" s="246">
        <v>2101401</v>
      </c>
      <c r="B274" s="246" t="s">
        <v>1304</v>
      </c>
      <c r="C274" s="245">
        <v>304</v>
      </c>
      <c r="D274" s="245">
        <v>304</v>
      </c>
      <c r="E274" s="245"/>
      <c r="F274" s="245"/>
      <c r="G274" s="245"/>
      <c r="H274" s="245"/>
      <c r="I274" s="245"/>
      <c r="J274" s="245"/>
      <c r="K274" s="245"/>
    </row>
    <row r="275" spans="1:11" ht="18.75" customHeight="1">
      <c r="A275" s="244">
        <v>21015</v>
      </c>
      <c r="B275" s="244" t="s">
        <v>1305</v>
      </c>
      <c r="C275" s="245">
        <f>SUM(C276:C277)</f>
        <v>420</v>
      </c>
      <c r="D275" s="245">
        <v>418</v>
      </c>
      <c r="E275" s="245">
        <f t="shared" ref="E275:K275" si="76">SUM(E276:E277)</f>
        <v>1</v>
      </c>
      <c r="F275" s="245">
        <f t="shared" si="76"/>
        <v>1</v>
      </c>
      <c r="G275" s="245">
        <f t="shared" si="76"/>
        <v>0</v>
      </c>
      <c r="H275" s="245">
        <f t="shared" si="76"/>
        <v>0</v>
      </c>
      <c r="I275" s="245">
        <f t="shared" si="76"/>
        <v>0</v>
      </c>
      <c r="J275" s="245">
        <f t="shared" si="76"/>
        <v>0</v>
      </c>
      <c r="K275" s="245">
        <f t="shared" si="76"/>
        <v>0</v>
      </c>
    </row>
    <row r="276" spans="1:11" ht="18.75" customHeight="1">
      <c r="A276" s="246">
        <v>2101501</v>
      </c>
      <c r="B276" s="246" t="s">
        <v>1086</v>
      </c>
      <c r="C276" s="245">
        <v>409</v>
      </c>
      <c r="D276" s="245">
        <v>409</v>
      </c>
      <c r="E276" s="245"/>
      <c r="F276" s="245"/>
      <c r="G276" s="245"/>
      <c r="H276" s="245"/>
      <c r="I276" s="245"/>
      <c r="J276" s="245"/>
      <c r="K276" s="245"/>
    </row>
    <row r="277" spans="1:11" ht="18.75" customHeight="1">
      <c r="A277" s="246">
        <v>2101599</v>
      </c>
      <c r="B277" s="246" t="s">
        <v>1306</v>
      </c>
      <c r="C277" s="245">
        <v>11</v>
      </c>
      <c r="D277" s="245">
        <v>9</v>
      </c>
      <c r="E277" s="245">
        <v>1</v>
      </c>
      <c r="F277" s="245">
        <v>1</v>
      </c>
      <c r="G277" s="245"/>
      <c r="H277" s="245"/>
      <c r="I277" s="245"/>
      <c r="J277" s="245"/>
      <c r="K277" s="245"/>
    </row>
    <row r="278" spans="1:11" ht="18.75" customHeight="1">
      <c r="A278" s="244">
        <v>21017</v>
      </c>
      <c r="B278" s="244" t="s">
        <v>1307</v>
      </c>
      <c r="C278" s="245">
        <f>SUM(C279:C280)</f>
        <v>85</v>
      </c>
      <c r="D278" s="245">
        <v>85</v>
      </c>
      <c r="E278" s="245">
        <f t="shared" ref="E278:K278" si="77">SUM(E279:E280)</f>
        <v>0</v>
      </c>
      <c r="F278" s="245">
        <f t="shared" si="77"/>
        <v>0</v>
      </c>
      <c r="G278" s="245">
        <f t="shared" si="77"/>
        <v>0</v>
      </c>
      <c r="H278" s="245">
        <f t="shared" si="77"/>
        <v>0</v>
      </c>
      <c r="I278" s="245">
        <f t="shared" si="77"/>
        <v>0</v>
      </c>
      <c r="J278" s="245">
        <f t="shared" si="77"/>
        <v>0</v>
      </c>
      <c r="K278" s="245">
        <f t="shared" si="77"/>
        <v>0</v>
      </c>
    </row>
    <row r="279" spans="1:11" ht="18.75" customHeight="1">
      <c r="A279" s="246">
        <v>2101704</v>
      </c>
      <c r="B279" s="246" t="s">
        <v>1308</v>
      </c>
      <c r="C279" s="245">
        <v>1</v>
      </c>
      <c r="D279" s="245">
        <v>1</v>
      </c>
      <c r="E279" s="245"/>
      <c r="F279" s="245"/>
      <c r="G279" s="245"/>
      <c r="H279" s="245"/>
      <c r="I279" s="245"/>
      <c r="J279" s="245"/>
      <c r="K279" s="245"/>
    </row>
    <row r="280" spans="1:11" ht="18.75" customHeight="1">
      <c r="A280" s="246">
        <v>2101750</v>
      </c>
      <c r="B280" s="246" t="s">
        <v>1309</v>
      </c>
      <c r="C280" s="245">
        <v>84</v>
      </c>
      <c r="D280" s="245">
        <v>84</v>
      </c>
      <c r="E280" s="245"/>
      <c r="F280" s="245"/>
      <c r="G280" s="245"/>
      <c r="H280" s="245"/>
      <c r="I280" s="245"/>
      <c r="J280" s="245"/>
      <c r="K280" s="245"/>
    </row>
    <row r="281" spans="1:11" ht="18.75" customHeight="1">
      <c r="A281" s="244">
        <v>21019</v>
      </c>
      <c r="B281" s="244" t="s">
        <v>1310</v>
      </c>
      <c r="C281" s="245">
        <f>C282</f>
        <v>911</v>
      </c>
      <c r="D281" s="245">
        <v>911</v>
      </c>
      <c r="E281" s="245">
        <f t="shared" ref="E281:K281" si="78">E282</f>
        <v>0</v>
      </c>
      <c r="F281" s="245">
        <f t="shared" si="78"/>
        <v>0</v>
      </c>
      <c r="G281" s="245">
        <f t="shared" si="78"/>
        <v>0</v>
      </c>
      <c r="H281" s="245">
        <f t="shared" si="78"/>
        <v>0</v>
      </c>
      <c r="I281" s="245">
        <f t="shared" si="78"/>
        <v>0</v>
      </c>
      <c r="J281" s="245">
        <f t="shared" si="78"/>
        <v>0</v>
      </c>
      <c r="K281" s="245">
        <f t="shared" si="78"/>
        <v>0</v>
      </c>
    </row>
    <row r="282" spans="1:11" ht="18.75" customHeight="1">
      <c r="A282" s="246">
        <v>2101999</v>
      </c>
      <c r="B282" s="246" t="s">
        <v>1311</v>
      </c>
      <c r="C282" s="245">
        <v>911</v>
      </c>
      <c r="D282" s="245">
        <v>911</v>
      </c>
      <c r="E282" s="245"/>
      <c r="F282" s="245"/>
      <c r="G282" s="245"/>
      <c r="H282" s="245"/>
      <c r="I282" s="245"/>
      <c r="J282" s="245"/>
      <c r="K282" s="245"/>
    </row>
    <row r="283" spans="1:11" ht="18.75" customHeight="1">
      <c r="A283" s="244">
        <v>21099</v>
      </c>
      <c r="B283" s="244" t="s">
        <v>1312</v>
      </c>
      <c r="C283" s="245">
        <f>SUM(C284)</f>
        <v>135</v>
      </c>
      <c r="D283" s="245">
        <v>135</v>
      </c>
      <c r="E283" s="245">
        <f t="shared" ref="E283:K283" si="79">SUM(E284)</f>
        <v>0</v>
      </c>
      <c r="F283" s="245">
        <f t="shared" si="79"/>
        <v>0</v>
      </c>
      <c r="G283" s="245">
        <f t="shared" si="79"/>
        <v>0</v>
      </c>
      <c r="H283" s="245">
        <f t="shared" si="79"/>
        <v>0</v>
      </c>
      <c r="I283" s="245">
        <f t="shared" si="79"/>
        <v>0</v>
      </c>
      <c r="J283" s="245">
        <f t="shared" si="79"/>
        <v>0</v>
      </c>
      <c r="K283" s="245">
        <f t="shared" si="79"/>
        <v>0</v>
      </c>
    </row>
    <row r="284" spans="1:11" ht="18.75" customHeight="1">
      <c r="A284" s="246">
        <v>2109999</v>
      </c>
      <c r="B284" s="246" t="s">
        <v>1312</v>
      </c>
      <c r="C284" s="245">
        <v>135</v>
      </c>
      <c r="D284" s="245">
        <v>135</v>
      </c>
      <c r="E284" s="245"/>
      <c r="F284" s="245"/>
      <c r="G284" s="245"/>
      <c r="H284" s="245"/>
      <c r="I284" s="245"/>
      <c r="J284" s="245"/>
      <c r="K284" s="245"/>
    </row>
    <row r="285" spans="1:11" ht="18.75" customHeight="1">
      <c r="A285" s="242">
        <v>211</v>
      </c>
      <c r="B285" s="242" t="s">
        <v>615</v>
      </c>
      <c r="C285" s="243">
        <f>C286+C288+C293+C297+C299+C291</f>
        <v>7748</v>
      </c>
      <c r="D285" s="245">
        <v>7648</v>
      </c>
      <c r="E285" s="243">
        <f t="shared" ref="E285:K285" si="80">E286+E288+E293+E297+E299+E291</f>
        <v>0</v>
      </c>
      <c r="F285" s="243">
        <f t="shared" si="80"/>
        <v>100</v>
      </c>
      <c r="G285" s="243">
        <f t="shared" si="80"/>
        <v>0</v>
      </c>
      <c r="H285" s="243">
        <f t="shared" si="80"/>
        <v>0</v>
      </c>
      <c r="I285" s="243">
        <f t="shared" si="80"/>
        <v>0</v>
      </c>
      <c r="J285" s="243">
        <f t="shared" si="80"/>
        <v>0</v>
      </c>
      <c r="K285" s="243">
        <f t="shared" si="80"/>
        <v>0</v>
      </c>
    </row>
    <row r="286" spans="1:11" ht="18.75" customHeight="1">
      <c r="A286" s="244">
        <v>21101</v>
      </c>
      <c r="B286" s="244" t="s">
        <v>1313</v>
      </c>
      <c r="C286" s="245">
        <f>SUM(C287)</f>
        <v>42</v>
      </c>
      <c r="D286" s="245">
        <v>42</v>
      </c>
      <c r="E286" s="245">
        <f t="shared" ref="E286:K286" si="81">SUM(E287)</f>
        <v>0</v>
      </c>
      <c r="F286" s="245">
        <f t="shared" si="81"/>
        <v>0</v>
      </c>
      <c r="G286" s="245">
        <f t="shared" si="81"/>
        <v>0</v>
      </c>
      <c r="H286" s="245">
        <f t="shared" si="81"/>
        <v>0</v>
      </c>
      <c r="I286" s="245">
        <f t="shared" si="81"/>
        <v>0</v>
      </c>
      <c r="J286" s="245">
        <f t="shared" si="81"/>
        <v>0</v>
      </c>
      <c r="K286" s="245">
        <f t="shared" si="81"/>
        <v>0</v>
      </c>
    </row>
    <row r="287" spans="1:11" ht="18.75" customHeight="1">
      <c r="A287" s="246">
        <v>2110199</v>
      </c>
      <c r="B287" s="246" t="s">
        <v>1314</v>
      </c>
      <c r="C287" s="245">
        <v>42</v>
      </c>
      <c r="D287" s="245">
        <v>42</v>
      </c>
      <c r="E287" s="245"/>
      <c r="F287" s="245"/>
      <c r="G287" s="245"/>
      <c r="H287" s="245"/>
      <c r="I287" s="245"/>
      <c r="J287" s="245"/>
      <c r="K287" s="245"/>
    </row>
    <row r="288" spans="1:11" ht="18.75" customHeight="1">
      <c r="A288" s="244">
        <v>21103</v>
      </c>
      <c r="B288" s="244" t="s">
        <v>1315</v>
      </c>
      <c r="C288" s="245">
        <f>SUM(C289:C290)</f>
        <v>1753</v>
      </c>
      <c r="D288" s="245">
        <v>1753</v>
      </c>
      <c r="E288" s="245">
        <f t="shared" ref="E288:K288" si="82">SUM(E289:E290)</f>
        <v>0</v>
      </c>
      <c r="F288" s="245">
        <f t="shared" si="82"/>
        <v>0</v>
      </c>
      <c r="G288" s="245">
        <f t="shared" si="82"/>
        <v>0</v>
      </c>
      <c r="H288" s="245">
        <f t="shared" si="82"/>
        <v>0</v>
      </c>
      <c r="I288" s="245">
        <f t="shared" si="82"/>
        <v>0</v>
      </c>
      <c r="J288" s="245">
        <f t="shared" si="82"/>
        <v>0</v>
      </c>
      <c r="K288" s="245">
        <f t="shared" si="82"/>
        <v>0</v>
      </c>
    </row>
    <row r="289" spans="1:11" ht="18.75" customHeight="1">
      <c r="A289" s="246">
        <v>2110302</v>
      </c>
      <c r="B289" s="246" t="s">
        <v>1316</v>
      </c>
      <c r="C289" s="245">
        <v>1518</v>
      </c>
      <c r="D289" s="245">
        <v>1518</v>
      </c>
      <c r="E289" s="245"/>
      <c r="F289" s="245"/>
      <c r="G289" s="245"/>
      <c r="H289" s="245"/>
      <c r="I289" s="245"/>
      <c r="J289" s="245"/>
      <c r="K289" s="245"/>
    </row>
    <row r="290" spans="1:11" ht="18.75" customHeight="1">
      <c r="A290" s="246">
        <v>2110304</v>
      </c>
      <c r="B290" s="246" t="s">
        <v>1317</v>
      </c>
      <c r="C290" s="245">
        <v>235</v>
      </c>
      <c r="D290" s="245">
        <v>235</v>
      </c>
      <c r="E290" s="245"/>
      <c r="F290" s="245"/>
      <c r="G290" s="245"/>
      <c r="H290" s="245"/>
      <c r="I290" s="245"/>
      <c r="J290" s="245"/>
      <c r="K290" s="245"/>
    </row>
    <row r="291" spans="1:11" ht="18.75" customHeight="1">
      <c r="A291" s="244">
        <v>21104</v>
      </c>
      <c r="B291" s="244" t="s">
        <v>1318</v>
      </c>
      <c r="C291" s="245">
        <f>C292</f>
        <v>545</v>
      </c>
      <c r="D291" s="245">
        <v>545</v>
      </c>
      <c r="E291" s="245">
        <f t="shared" ref="E291:K291" si="83">E292</f>
        <v>0</v>
      </c>
      <c r="F291" s="245">
        <f t="shared" si="83"/>
        <v>0</v>
      </c>
      <c r="G291" s="245">
        <f t="shared" si="83"/>
        <v>0</v>
      </c>
      <c r="H291" s="245">
        <f t="shared" si="83"/>
        <v>0</v>
      </c>
      <c r="I291" s="245">
        <f t="shared" si="83"/>
        <v>0</v>
      </c>
      <c r="J291" s="245">
        <f t="shared" si="83"/>
        <v>0</v>
      </c>
      <c r="K291" s="245">
        <f t="shared" si="83"/>
        <v>0</v>
      </c>
    </row>
    <row r="292" spans="1:11" ht="18.75" customHeight="1">
      <c r="A292" s="246">
        <v>2110402</v>
      </c>
      <c r="B292" s="246" t="s">
        <v>1319</v>
      </c>
      <c r="C292" s="245">
        <v>545</v>
      </c>
      <c r="D292" s="245">
        <v>545</v>
      </c>
      <c r="E292" s="245"/>
      <c r="F292" s="245"/>
      <c r="G292" s="245"/>
      <c r="H292" s="245"/>
      <c r="I292" s="245"/>
      <c r="J292" s="245"/>
      <c r="K292" s="245"/>
    </row>
    <row r="293" spans="1:11" ht="18.75" customHeight="1">
      <c r="A293" s="244">
        <v>21105</v>
      </c>
      <c r="B293" s="244" t="s">
        <v>1320</v>
      </c>
      <c r="C293" s="245">
        <f>SUM(C294:C296)</f>
        <v>1603</v>
      </c>
      <c r="D293" s="245">
        <v>1603</v>
      </c>
      <c r="E293" s="245">
        <f t="shared" ref="E293:K293" si="84">SUM(E294:E296)</f>
        <v>0</v>
      </c>
      <c r="F293" s="245">
        <f t="shared" si="84"/>
        <v>0</v>
      </c>
      <c r="G293" s="245">
        <f t="shared" si="84"/>
        <v>0</v>
      </c>
      <c r="H293" s="245">
        <f t="shared" si="84"/>
        <v>0</v>
      </c>
      <c r="I293" s="245">
        <f t="shared" si="84"/>
        <v>0</v>
      </c>
      <c r="J293" s="245">
        <f t="shared" si="84"/>
        <v>0</v>
      </c>
      <c r="K293" s="245">
        <f t="shared" si="84"/>
        <v>0</v>
      </c>
    </row>
    <row r="294" spans="1:11" ht="18.75" customHeight="1">
      <c r="A294" s="246">
        <v>2110501</v>
      </c>
      <c r="B294" s="246" t="s">
        <v>1321</v>
      </c>
      <c r="C294" s="245">
        <v>1045</v>
      </c>
      <c r="D294" s="245">
        <v>1045</v>
      </c>
      <c r="E294" s="245"/>
      <c r="F294" s="245"/>
      <c r="G294" s="245"/>
      <c r="H294" s="245"/>
      <c r="I294" s="245"/>
      <c r="J294" s="245"/>
      <c r="K294" s="245"/>
    </row>
    <row r="295" spans="1:11" ht="18.75" customHeight="1">
      <c r="A295" s="246">
        <v>2110507</v>
      </c>
      <c r="B295" s="246" t="s">
        <v>1322</v>
      </c>
      <c r="C295" s="245">
        <v>528</v>
      </c>
      <c r="D295" s="245">
        <v>528</v>
      </c>
      <c r="E295" s="245"/>
      <c r="F295" s="245"/>
      <c r="G295" s="245"/>
      <c r="H295" s="245"/>
      <c r="I295" s="245"/>
      <c r="J295" s="245"/>
      <c r="K295" s="245"/>
    </row>
    <row r="296" spans="1:11" ht="18.75" customHeight="1">
      <c r="A296" s="246">
        <v>2110599</v>
      </c>
      <c r="B296" s="246" t="s">
        <v>1323</v>
      </c>
      <c r="C296" s="245">
        <v>30</v>
      </c>
      <c r="D296" s="245">
        <v>30</v>
      </c>
      <c r="E296" s="245"/>
      <c r="F296" s="245"/>
      <c r="G296" s="245"/>
      <c r="H296" s="245"/>
      <c r="I296" s="245"/>
      <c r="J296" s="245"/>
      <c r="K296" s="245"/>
    </row>
    <row r="297" spans="1:11" ht="18.75" customHeight="1">
      <c r="A297" s="244">
        <v>21114</v>
      </c>
      <c r="B297" s="244" t="s">
        <v>1324</v>
      </c>
      <c r="C297" s="245">
        <f>SUM(C298)</f>
        <v>0</v>
      </c>
      <c r="D297" s="245">
        <v>0</v>
      </c>
      <c r="E297" s="245">
        <f t="shared" ref="E297:K297" si="85">SUM(E298)</f>
        <v>0</v>
      </c>
      <c r="F297" s="245">
        <f t="shared" si="85"/>
        <v>0</v>
      </c>
      <c r="G297" s="245">
        <f t="shared" si="85"/>
        <v>0</v>
      </c>
      <c r="H297" s="245">
        <f t="shared" si="85"/>
        <v>0</v>
      </c>
      <c r="I297" s="245">
        <f t="shared" si="85"/>
        <v>0</v>
      </c>
      <c r="J297" s="245">
        <f t="shared" si="85"/>
        <v>0</v>
      </c>
      <c r="K297" s="245">
        <f t="shared" si="85"/>
        <v>0</v>
      </c>
    </row>
    <row r="298" spans="1:11" ht="18.75" customHeight="1">
      <c r="A298" s="246">
        <v>2111407</v>
      </c>
      <c r="B298" s="246" t="s">
        <v>1325</v>
      </c>
      <c r="C298" s="245"/>
      <c r="D298" s="245">
        <v>0</v>
      </c>
      <c r="E298" s="245"/>
      <c r="F298" s="245"/>
      <c r="G298" s="245"/>
      <c r="H298" s="245"/>
      <c r="I298" s="245"/>
      <c r="J298" s="245"/>
      <c r="K298" s="245"/>
    </row>
    <row r="299" spans="1:11" ht="18.75" customHeight="1">
      <c r="A299" s="244">
        <v>21199</v>
      </c>
      <c r="B299" s="244" t="s">
        <v>1326</v>
      </c>
      <c r="C299" s="245">
        <f>SUM(C300)</f>
        <v>3805</v>
      </c>
      <c r="D299" s="245">
        <v>3705</v>
      </c>
      <c r="E299" s="245">
        <f t="shared" ref="E299:K299" si="86">SUM(E300)</f>
        <v>0</v>
      </c>
      <c r="F299" s="245">
        <f t="shared" si="86"/>
        <v>100</v>
      </c>
      <c r="G299" s="245">
        <f t="shared" si="86"/>
        <v>0</v>
      </c>
      <c r="H299" s="245">
        <f t="shared" si="86"/>
        <v>0</v>
      </c>
      <c r="I299" s="245">
        <f t="shared" si="86"/>
        <v>0</v>
      </c>
      <c r="J299" s="245">
        <f t="shared" si="86"/>
        <v>0</v>
      </c>
      <c r="K299" s="245">
        <f t="shared" si="86"/>
        <v>0</v>
      </c>
    </row>
    <row r="300" spans="1:11" ht="18.75" customHeight="1">
      <c r="A300" s="246">
        <v>2119999</v>
      </c>
      <c r="B300" s="246" t="s">
        <v>1326</v>
      </c>
      <c r="C300" s="245">
        <v>3805</v>
      </c>
      <c r="D300" s="245">
        <v>3705</v>
      </c>
      <c r="E300" s="245"/>
      <c r="F300" s="245">
        <v>100</v>
      </c>
      <c r="G300" s="245"/>
      <c r="H300" s="245"/>
      <c r="I300" s="245"/>
      <c r="J300" s="245"/>
      <c r="K300" s="245"/>
    </row>
    <row r="301" spans="1:11" ht="18.75" customHeight="1">
      <c r="A301" s="242">
        <v>212</v>
      </c>
      <c r="B301" s="242" t="s">
        <v>1327</v>
      </c>
      <c r="C301" s="243">
        <f>C302+C307+C311+C313+C309</f>
        <v>6116</v>
      </c>
      <c r="D301" s="243">
        <f t="shared" ref="D301:K301" si="87">D302+D307+D311+D313+D309</f>
        <v>4840</v>
      </c>
      <c r="E301" s="243">
        <f t="shared" si="87"/>
        <v>281</v>
      </c>
      <c r="F301" s="243">
        <f t="shared" si="87"/>
        <v>374</v>
      </c>
      <c r="G301" s="243">
        <f t="shared" si="87"/>
        <v>152</v>
      </c>
      <c r="H301" s="243">
        <f t="shared" si="87"/>
        <v>86</v>
      </c>
      <c r="I301" s="243">
        <f t="shared" si="87"/>
        <v>149</v>
      </c>
      <c r="J301" s="243">
        <f t="shared" si="87"/>
        <v>90</v>
      </c>
      <c r="K301" s="243">
        <f t="shared" si="87"/>
        <v>144</v>
      </c>
    </row>
    <row r="302" spans="1:11" ht="18.75" customHeight="1">
      <c r="A302" s="244">
        <v>21201</v>
      </c>
      <c r="B302" s="244" t="s">
        <v>1328</v>
      </c>
      <c r="C302" s="245">
        <f>SUM(C303:C306)</f>
        <v>3132</v>
      </c>
      <c r="D302" s="245">
        <v>1969</v>
      </c>
      <c r="E302" s="245">
        <f t="shared" ref="E302:K302" si="88">SUM(E303:E306)</f>
        <v>269</v>
      </c>
      <c r="F302" s="245">
        <f t="shared" si="88"/>
        <v>358</v>
      </c>
      <c r="G302" s="245">
        <f t="shared" si="88"/>
        <v>152</v>
      </c>
      <c r="H302" s="245">
        <f t="shared" si="88"/>
        <v>75</v>
      </c>
      <c r="I302" s="245">
        <f t="shared" si="88"/>
        <v>139</v>
      </c>
      <c r="J302" s="245">
        <f t="shared" si="88"/>
        <v>84</v>
      </c>
      <c r="K302" s="245">
        <f t="shared" si="88"/>
        <v>86</v>
      </c>
    </row>
    <row r="303" spans="1:11" ht="18.75" customHeight="1">
      <c r="A303" s="246">
        <v>2120101</v>
      </c>
      <c r="B303" s="246" t="s">
        <v>1086</v>
      </c>
      <c r="C303" s="245">
        <v>1139</v>
      </c>
      <c r="D303" s="245">
        <v>1139</v>
      </c>
      <c r="E303" s="245"/>
      <c r="F303" s="245"/>
      <c r="G303" s="245"/>
      <c r="H303" s="245"/>
      <c r="I303" s="245"/>
      <c r="J303" s="245"/>
      <c r="K303" s="245"/>
    </row>
    <row r="304" spans="1:11" ht="18.75" customHeight="1">
      <c r="A304" s="246">
        <v>2120102</v>
      </c>
      <c r="B304" s="246" t="s">
        <v>1087</v>
      </c>
      <c r="C304" s="245">
        <v>55</v>
      </c>
      <c r="D304" s="245">
        <v>55</v>
      </c>
      <c r="E304" s="245"/>
      <c r="F304" s="245"/>
      <c r="G304" s="245"/>
      <c r="H304" s="245"/>
      <c r="I304" s="245"/>
      <c r="J304" s="245"/>
      <c r="K304" s="245"/>
    </row>
    <row r="305" spans="1:11" ht="18.75" customHeight="1">
      <c r="A305" s="246">
        <v>2120104</v>
      </c>
      <c r="B305" s="246" t="s">
        <v>1329</v>
      </c>
      <c r="C305" s="245">
        <v>1100</v>
      </c>
      <c r="D305" s="245">
        <v>0</v>
      </c>
      <c r="E305" s="245">
        <v>263</v>
      </c>
      <c r="F305" s="245">
        <v>338</v>
      </c>
      <c r="G305" s="245">
        <v>118</v>
      </c>
      <c r="H305" s="245">
        <v>75</v>
      </c>
      <c r="I305" s="245">
        <v>139</v>
      </c>
      <c r="J305" s="245">
        <v>81</v>
      </c>
      <c r="K305" s="245">
        <v>86</v>
      </c>
    </row>
    <row r="306" spans="1:11" ht="18.75" customHeight="1">
      <c r="A306" s="246">
        <v>2120199</v>
      </c>
      <c r="B306" s="246" t="s">
        <v>1330</v>
      </c>
      <c r="C306" s="245">
        <v>838</v>
      </c>
      <c r="D306" s="245">
        <v>775</v>
      </c>
      <c r="E306" s="245">
        <v>6</v>
      </c>
      <c r="F306" s="245">
        <v>20</v>
      </c>
      <c r="G306" s="245">
        <v>34</v>
      </c>
      <c r="H306" s="245"/>
      <c r="I306" s="245"/>
      <c r="J306" s="245">
        <v>3</v>
      </c>
      <c r="K306" s="245"/>
    </row>
    <row r="307" spans="1:11" ht="18.75" customHeight="1">
      <c r="A307" s="244">
        <v>21202</v>
      </c>
      <c r="B307" s="244" t="s">
        <v>1331</v>
      </c>
      <c r="C307" s="245">
        <f>SUM(C308)</f>
        <v>56</v>
      </c>
      <c r="D307" s="245">
        <v>50</v>
      </c>
      <c r="E307" s="245">
        <f t="shared" ref="E307:K307" si="89">SUM(E308)</f>
        <v>2</v>
      </c>
      <c r="F307" s="245">
        <f t="shared" si="89"/>
        <v>1</v>
      </c>
      <c r="G307" s="245">
        <f t="shared" si="89"/>
        <v>0</v>
      </c>
      <c r="H307" s="245">
        <f t="shared" si="89"/>
        <v>1</v>
      </c>
      <c r="I307" s="245">
        <f t="shared" si="89"/>
        <v>0</v>
      </c>
      <c r="J307" s="245">
        <f t="shared" si="89"/>
        <v>1</v>
      </c>
      <c r="K307" s="245">
        <f t="shared" si="89"/>
        <v>1</v>
      </c>
    </row>
    <row r="308" spans="1:11" ht="18.75" customHeight="1">
      <c r="A308" s="246">
        <v>2120201</v>
      </c>
      <c r="B308" s="246" t="s">
        <v>1331</v>
      </c>
      <c r="C308" s="245">
        <v>56</v>
      </c>
      <c r="D308" s="245">
        <v>50</v>
      </c>
      <c r="E308" s="245">
        <v>2</v>
      </c>
      <c r="F308" s="245">
        <v>1</v>
      </c>
      <c r="G308" s="245"/>
      <c r="H308" s="245">
        <v>1</v>
      </c>
      <c r="I308" s="245"/>
      <c r="J308" s="245">
        <v>1</v>
      </c>
      <c r="K308" s="245">
        <v>1</v>
      </c>
    </row>
    <row r="309" spans="1:11" ht="18.75" customHeight="1">
      <c r="A309" s="244">
        <v>21203</v>
      </c>
      <c r="B309" s="244" t="s">
        <v>1332</v>
      </c>
      <c r="C309" s="245">
        <f>C310</f>
        <v>130</v>
      </c>
      <c r="D309" s="245">
        <f t="shared" ref="D309:K309" si="90">D310</f>
        <v>130</v>
      </c>
      <c r="E309" s="245">
        <f t="shared" si="90"/>
        <v>0</v>
      </c>
      <c r="F309" s="245">
        <f t="shared" si="90"/>
        <v>0</v>
      </c>
      <c r="G309" s="245">
        <f t="shared" si="90"/>
        <v>0</v>
      </c>
      <c r="H309" s="245">
        <f t="shared" si="90"/>
        <v>0</v>
      </c>
      <c r="I309" s="245">
        <f t="shared" si="90"/>
        <v>0</v>
      </c>
      <c r="J309" s="245">
        <f t="shared" si="90"/>
        <v>0</v>
      </c>
      <c r="K309" s="245">
        <f t="shared" si="90"/>
        <v>0</v>
      </c>
    </row>
    <row r="310" spans="1:11" ht="18.75" customHeight="1">
      <c r="A310" s="246">
        <v>2120399</v>
      </c>
      <c r="B310" s="246" t="s">
        <v>1333</v>
      </c>
      <c r="C310" s="245">
        <v>130</v>
      </c>
      <c r="D310" s="245">
        <v>130</v>
      </c>
      <c r="E310" s="245"/>
      <c r="F310" s="245"/>
      <c r="G310" s="245"/>
      <c r="H310" s="245"/>
      <c r="I310" s="245"/>
      <c r="J310" s="245"/>
      <c r="K310" s="245"/>
    </row>
    <row r="311" spans="1:11" ht="18.75" customHeight="1">
      <c r="A311" s="244">
        <v>21205</v>
      </c>
      <c r="B311" s="244" t="s">
        <v>1334</v>
      </c>
      <c r="C311" s="245">
        <f>SUM(C312)</f>
        <v>2653</v>
      </c>
      <c r="D311" s="245">
        <v>2653</v>
      </c>
      <c r="E311" s="245">
        <f t="shared" ref="E311:K311" si="91">SUM(E312)</f>
        <v>0</v>
      </c>
      <c r="F311" s="245">
        <f t="shared" si="91"/>
        <v>0</v>
      </c>
      <c r="G311" s="245">
        <f t="shared" si="91"/>
        <v>0</v>
      </c>
      <c r="H311" s="245">
        <f t="shared" si="91"/>
        <v>0</v>
      </c>
      <c r="I311" s="245">
        <f t="shared" si="91"/>
        <v>0</v>
      </c>
      <c r="J311" s="245">
        <f t="shared" si="91"/>
        <v>0</v>
      </c>
      <c r="K311" s="245">
        <f t="shared" si="91"/>
        <v>0</v>
      </c>
    </row>
    <row r="312" spans="1:11" ht="18.75" customHeight="1">
      <c r="A312" s="246">
        <v>2120501</v>
      </c>
      <c r="B312" s="246" t="s">
        <v>1334</v>
      </c>
      <c r="C312" s="245">
        <f>1564+1089</f>
        <v>2653</v>
      </c>
      <c r="D312" s="245">
        <f>1564+1089</f>
        <v>2653</v>
      </c>
      <c r="E312" s="245"/>
      <c r="F312" s="245"/>
      <c r="G312" s="245"/>
      <c r="H312" s="245"/>
      <c r="I312" s="245"/>
      <c r="J312" s="245"/>
      <c r="K312" s="245"/>
    </row>
    <row r="313" spans="1:11" ht="18.75" customHeight="1">
      <c r="A313" s="244">
        <v>21299</v>
      </c>
      <c r="B313" s="244" t="s">
        <v>1335</v>
      </c>
      <c r="C313" s="245">
        <f>SUM(C314)</f>
        <v>145</v>
      </c>
      <c r="D313" s="245">
        <v>38</v>
      </c>
      <c r="E313" s="245">
        <f t="shared" ref="E313:K313" si="92">SUM(E314)</f>
        <v>10</v>
      </c>
      <c r="F313" s="245">
        <f t="shared" si="92"/>
        <v>15</v>
      </c>
      <c r="G313" s="245">
        <f t="shared" si="92"/>
        <v>0</v>
      </c>
      <c r="H313" s="245">
        <f t="shared" si="92"/>
        <v>10</v>
      </c>
      <c r="I313" s="245">
        <f t="shared" si="92"/>
        <v>10</v>
      </c>
      <c r="J313" s="245">
        <f t="shared" si="92"/>
        <v>5</v>
      </c>
      <c r="K313" s="245">
        <f t="shared" si="92"/>
        <v>57</v>
      </c>
    </row>
    <row r="314" spans="1:11" ht="18.75" customHeight="1">
      <c r="A314" s="246">
        <v>2129999</v>
      </c>
      <c r="B314" s="246" t="s">
        <v>1335</v>
      </c>
      <c r="C314" s="245">
        <v>145</v>
      </c>
      <c r="D314" s="245">
        <v>38</v>
      </c>
      <c r="E314" s="245">
        <v>10</v>
      </c>
      <c r="F314" s="245">
        <v>15</v>
      </c>
      <c r="G314" s="245"/>
      <c r="H314" s="245">
        <v>10</v>
      </c>
      <c r="I314" s="245">
        <v>10</v>
      </c>
      <c r="J314" s="245">
        <v>5</v>
      </c>
      <c r="K314" s="245">
        <v>57</v>
      </c>
    </row>
    <row r="315" spans="1:11" ht="18.75" customHeight="1">
      <c r="A315" s="242">
        <v>213</v>
      </c>
      <c r="B315" s="242" t="s">
        <v>1336</v>
      </c>
      <c r="C315" s="243">
        <f>C316+C334+C343+C356+C362+C366+C371</f>
        <v>40562</v>
      </c>
      <c r="D315" s="243">
        <f>D316+D334+D343+D356+D362+D366+D371</f>
        <v>29448</v>
      </c>
      <c r="E315" s="243">
        <f t="shared" ref="E315:K315" si="93">E316+E334+E343+E356+E362+E366+E371</f>
        <v>1924</v>
      </c>
      <c r="F315" s="243">
        <f t="shared" si="93"/>
        <v>1977</v>
      </c>
      <c r="G315" s="243">
        <f t="shared" si="93"/>
        <v>1813</v>
      </c>
      <c r="H315" s="243">
        <f t="shared" si="93"/>
        <v>1040</v>
      </c>
      <c r="I315" s="243">
        <f t="shared" si="93"/>
        <v>1517</v>
      </c>
      <c r="J315" s="243">
        <f t="shared" si="93"/>
        <v>1015</v>
      </c>
      <c r="K315" s="243">
        <f t="shared" si="93"/>
        <v>1828</v>
      </c>
    </row>
    <row r="316" spans="1:11" ht="18.75" customHeight="1">
      <c r="A316" s="244">
        <v>21301</v>
      </c>
      <c r="B316" s="244" t="s">
        <v>1337</v>
      </c>
      <c r="C316" s="245">
        <f>SUM(C317:C333)</f>
        <v>19807</v>
      </c>
      <c r="D316" s="245">
        <f>SUM(D317:D333)</f>
        <v>14961</v>
      </c>
      <c r="E316" s="245">
        <f t="shared" ref="E316:K316" si="94">SUM(E317:E333)</f>
        <v>628</v>
      </c>
      <c r="F316" s="245">
        <f t="shared" si="94"/>
        <v>824</v>
      </c>
      <c r="G316" s="245">
        <f t="shared" si="94"/>
        <v>926</v>
      </c>
      <c r="H316" s="245">
        <f t="shared" si="94"/>
        <v>436</v>
      </c>
      <c r="I316" s="245">
        <f t="shared" si="94"/>
        <v>613</v>
      </c>
      <c r="J316" s="245">
        <f t="shared" si="94"/>
        <v>392</v>
      </c>
      <c r="K316" s="245">
        <f t="shared" si="94"/>
        <v>1027</v>
      </c>
    </row>
    <row r="317" spans="1:11" ht="18.75" customHeight="1">
      <c r="A317" s="246">
        <v>2130101</v>
      </c>
      <c r="B317" s="246" t="s">
        <v>1086</v>
      </c>
      <c r="C317" s="245">
        <v>286</v>
      </c>
      <c r="D317" s="245">
        <v>286</v>
      </c>
      <c r="E317" s="245"/>
      <c r="F317" s="245"/>
      <c r="G317" s="245"/>
      <c r="H317" s="245"/>
      <c r="I317" s="245"/>
      <c r="J317" s="245"/>
      <c r="K317" s="245"/>
    </row>
    <row r="318" spans="1:11" ht="18.75" customHeight="1">
      <c r="A318" s="246">
        <v>2130104</v>
      </c>
      <c r="B318" s="246" t="s">
        <v>1124</v>
      </c>
      <c r="C318" s="245">
        <v>5003</v>
      </c>
      <c r="D318" s="245">
        <v>780</v>
      </c>
      <c r="E318" s="245">
        <v>568</v>
      </c>
      <c r="F318" s="245">
        <v>786</v>
      </c>
      <c r="G318" s="245">
        <v>588</v>
      </c>
      <c r="H318" s="245">
        <v>379</v>
      </c>
      <c r="I318" s="245">
        <v>540</v>
      </c>
      <c r="J318" s="245">
        <v>364</v>
      </c>
      <c r="K318" s="245">
        <v>998</v>
      </c>
    </row>
    <row r="319" spans="1:11" ht="18.75" customHeight="1">
      <c r="A319" s="246">
        <v>2130106</v>
      </c>
      <c r="B319" s="246" t="s">
        <v>1338</v>
      </c>
      <c r="C319" s="245">
        <v>382</v>
      </c>
      <c r="D319" s="245">
        <v>359</v>
      </c>
      <c r="E319" s="245">
        <v>5</v>
      </c>
      <c r="F319" s="245"/>
      <c r="G319" s="245">
        <v>4</v>
      </c>
      <c r="H319" s="245">
        <v>4</v>
      </c>
      <c r="I319" s="245">
        <v>4</v>
      </c>
      <c r="J319" s="245">
        <v>3</v>
      </c>
      <c r="K319" s="245">
        <v>3</v>
      </c>
    </row>
    <row r="320" spans="1:11" ht="18.75" customHeight="1">
      <c r="A320" s="246">
        <v>2130108</v>
      </c>
      <c r="B320" s="246" t="s">
        <v>1339</v>
      </c>
      <c r="C320" s="245">
        <v>539</v>
      </c>
      <c r="D320" s="245">
        <v>504</v>
      </c>
      <c r="E320" s="245">
        <v>4</v>
      </c>
      <c r="F320" s="245">
        <v>7</v>
      </c>
      <c r="G320" s="245">
        <v>3</v>
      </c>
      <c r="H320" s="245">
        <v>5</v>
      </c>
      <c r="I320" s="245">
        <v>7</v>
      </c>
      <c r="J320" s="245">
        <v>5</v>
      </c>
      <c r="K320" s="245">
        <v>4</v>
      </c>
    </row>
    <row r="321" spans="1:11" ht="18.75" customHeight="1">
      <c r="A321" s="246">
        <v>2130109</v>
      </c>
      <c r="B321" s="246" t="s">
        <v>1340</v>
      </c>
      <c r="C321" s="245">
        <v>21</v>
      </c>
      <c r="D321" s="245">
        <v>21</v>
      </c>
      <c r="E321" s="245"/>
      <c r="F321" s="245"/>
      <c r="G321" s="245"/>
      <c r="H321" s="245"/>
      <c r="I321" s="245"/>
      <c r="J321" s="245"/>
      <c r="K321" s="245"/>
    </row>
    <row r="322" spans="1:11" ht="18.75" customHeight="1">
      <c r="A322" s="246">
        <v>2130111</v>
      </c>
      <c r="B322" s="246" t="s">
        <v>1341</v>
      </c>
      <c r="C322" s="237"/>
      <c r="D322" s="245">
        <v>0</v>
      </c>
      <c r="E322" s="245"/>
      <c r="F322" s="245"/>
      <c r="G322" s="245"/>
      <c r="H322" s="245"/>
      <c r="I322" s="245"/>
      <c r="J322" s="245"/>
      <c r="K322" s="245"/>
    </row>
    <row r="323" spans="1:11" ht="18.75" customHeight="1">
      <c r="A323" s="246">
        <v>2130112</v>
      </c>
      <c r="B323" s="246" t="s">
        <v>1342</v>
      </c>
      <c r="C323" s="245">
        <v>4</v>
      </c>
      <c r="D323" s="245">
        <v>3</v>
      </c>
      <c r="E323" s="245">
        <v>1</v>
      </c>
      <c r="F323" s="245"/>
      <c r="G323" s="245"/>
      <c r="H323" s="245"/>
      <c r="I323" s="245"/>
      <c r="J323" s="245"/>
      <c r="K323" s="245"/>
    </row>
    <row r="324" spans="1:11" ht="18.75" customHeight="1">
      <c r="A324" s="246">
        <v>2130119</v>
      </c>
      <c r="B324" s="246" t="s">
        <v>1343</v>
      </c>
      <c r="C324" s="245">
        <v>38</v>
      </c>
      <c r="D324" s="245">
        <v>15</v>
      </c>
      <c r="E324" s="245">
        <v>18</v>
      </c>
      <c r="F324" s="245">
        <v>4</v>
      </c>
      <c r="G324" s="245">
        <v>1</v>
      </c>
      <c r="H324" s="245"/>
      <c r="I324" s="245"/>
      <c r="J324" s="245"/>
      <c r="K324" s="245"/>
    </row>
    <row r="325" spans="1:11" ht="18.75" customHeight="1">
      <c r="A325" s="246">
        <v>2130120</v>
      </c>
      <c r="B325" s="246" t="s">
        <v>1344</v>
      </c>
      <c r="C325" s="245">
        <v>0</v>
      </c>
      <c r="D325" s="245">
        <v>0</v>
      </c>
      <c r="E325" s="245"/>
      <c r="F325" s="245"/>
      <c r="G325" s="245"/>
      <c r="H325" s="245"/>
      <c r="I325" s="245"/>
      <c r="J325" s="245"/>
      <c r="K325" s="245"/>
    </row>
    <row r="326" spans="1:11" ht="18.75" customHeight="1">
      <c r="A326" s="246">
        <v>2130122</v>
      </c>
      <c r="B326" s="246" t="s">
        <v>1345</v>
      </c>
      <c r="C326" s="245">
        <v>80</v>
      </c>
      <c r="D326" s="245">
        <v>50</v>
      </c>
      <c r="E326" s="245">
        <v>6</v>
      </c>
      <c r="F326" s="245">
        <v>5</v>
      </c>
      <c r="G326" s="245">
        <v>5</v>
      </c>
      <c r="H326" s="245">
        <v>2</v>
      </c>
      <c r="I326" s="245">
        <v>9</v>
      </c>
      <c r="J326" s="245">
        <v>2</v>
      </c>
      <c r="K326" s="245">
        <v>1</v>
      </c>
    </row>
    <row r="327" spans="1:11" ht="18.75" customHeight="1">
      <c r="A327" s="246">
        <v>2130124</v>
      </c>
      <c r="B327" s="246" t="s">
        <v>1346</v>
      </c>
      <c r="C327" s="245">
        <f>SUM(D327:K327)</f>
        <v>567</v>
      </c>
      <c r="D327" s="245">
        <f>104+459</f>
        <v>563</v>
      </c>
      <c r="E327" s="245">
        <v>1</v>
      </c>
      <c r="F327" s="245"/>
      <c r="G327" s="245"/>
      <c r="H327" s="245"/>
      <c r="I327" s="245">
        <v>1</v>
      </c>
      <c r="J327" s="245">
        <v>1</v>
      </c>
      <c r="K327" s="245">
        <v>1</v>
      </c>
    </row>
    <row r="328" spans="1:11" ht="18.75" customHeight="1">
      <c r="A328" s="246">
        <v>2130125</v>
      </c>
      <c r="B328" s="246" t="s">
        <v>1347</v>
      </c>
      <c r="C328" s="245">
        <f t="shared" ref="C328:C332" si="95">SUM(D328:K328)</f>
        <v>2</v>
      </c>
      <c r="D328" s="245">
        <v>2</v>
      </c>
      <c r="E328" s="245"/>
      <c r="F328" s="245"/>
      <c r="G328" s="245"/>
      <c r="H328" s="245"/>
      <c r="I328" s="245"/>
      <c r="J328" s="245"/>
      <c r="K328" s="245"/>
    </row>
    <row r="329" spans="1:11" ht="18.75" customHeight="1">
      <c r="A329" s="246">
        <v>2130126</v>
      </c>
      <c r="B329" s="246" t="s">
        <v>1348</v>
      </c>
      <c r="C329" s="245">
        <f t="shared" si="95"/>
        <v>141</v>
      </c>
      <c r="D329" s="245">
        <v>0</v>
      </c>
      <c r="E329" s="245">
        <v>18</v>
      </c>
      <c r="F329" s="245">
        <v>17</v>
      </c>
      <c r="G329" s="245">
        <v>10</v>
      </c>
      <c r="H329" s="245">
        <v>43</v>
      </c>
      <c r="I329" s="245">
        <v>30</v>
      </c>
      <c r="J329" s="245">
        <v>10</v>
      </c>
      <c r="K329" s="245">
        <v>13</v>
      </c>
    </row>
    <row r="330" spans="1:11" ht="18.75" customHeight="1">
      <c r="A330" s="246">
        <v>2130135</v>
      </c>
      <c r="B330" s="246" t="s">
        <v>1349</v>
      </c>
      <c r="C330" s="245">
        <f t="shared" si="95"/>
        <v>4493</v>
      </c>
      <c r="D330" s="245">
        <v>4490</v>
      </c>
      <c r="E330" s="245"/>
      <c r="F330" s="245">
        <v>3</v>
      </c>
      <c r="G330" s="245"/>
      <c r="H330" s="245"/>
      <c r="I330" s="245"/>
      <c r="J330" s="245"/>
      <c r="K330" s="245"/>
    </row>
    <row r="331" spans="1:11" ht="18.75" customHeight="1">
      <c r="A331" s="246">
        <v>2130148</v>
      </c>
      <c r="B331" s="246" t="s">
        <v>1350</v>
      </c>
      <c r="C331" s="245">
        <f t="shared" si="95"/>
        <v>55</v>
      </c>
      <c r="D331" s="245">
        <v>26</v>
      </c>
      <c r="E331" s="245"/>
      <c r="F331" s="245">
        <v>2</v>
      </c>
      <c r="G331" s="245">
        <v>12</v>
      </c>
      <c r="H331" s="245">
        <v>1</v>
      </c>
      <c r="I331" s="245">
        <v>12</v>
      </c>
      <c r="J331" s="245">
        <v>2</v>
      </c>
      <c r="K331" s="245"/>
    </row>
    <row r="332" spans="1:11" ht="18.75" customHeight="1">
      <c r="A332" s="246">
        <v>2130153</v>
      </c>
      <c r="B332" s="246" t="s">
        <v>1351</v>
      </c>
      <c r="C332" s="245">
        <f t="shared" si="95"/>
        <v>5094</v>
      </c>
      <c r="D332" s="245">
        <f>4815+252</f>
        <v>5067</v>
      </c>
      <c r="E332" s="245">
        <v>7</v>
      </c>
      <c r="F332" s="245"/>
      <c r="G332" s="245">
        <v>3</v>
      </c>
      <c r="H332" s="245">
        <v>2</v>
      </c>
      <c r="I332" s="245">
        <v>10</v>
      </c>
      <c r="J332" s="245"/>
      <c r="K332" s="245">
        <v>5</v>
      </c>
    </row>
    <row r="333" spans="1:11" ht="18.75" customHeight="1">
      <c r="A333" s="246">
        <v>2130199</v>
      </c>
      <c r="B333" s="246" t="s">
        <v>1352</v>
      </c>
      <c r="C333" s="245">
        <v>3102</v>
      </c>
      <c r="D333" s="245">
        <f>C333-E333-F333-G333-H333-I333-J333-K333</f>
        <v>2795</v>
      </c>
      <c r="E333" s="245"/>
      <c r="F333" s="245"/>
      <c r="G333" s="245">
        <v>300</v>
      </c>
      <c r="H333" s="245"/>
      <c r="I333" s="245"/>
      <c r="J333" s="245">
        <v>5</v>
      </c>
      <c r="K333" s="245">
        <v>2</v>
      </c>
    </row>
    <row r="334" spans="1:11" ht="18.75" customHeight="1">
      <c r="A334" s="244">
        <v>21302</v>
      </c>
      <c r="B334" s="244" t="s">
        <v>1353</v>
      </c>
      <c r="C334" s="245">
        <f>SUM(C335:C342)</f>
        <v>2402</v>
      </c>
      <c r="D334" s="245">
        <v>2378</v>
      </c>
      <c r="E334" s="245">
        <f t="shared" ref="E334:K334" si="96">SUM(E335:E342)</f>
        <v>21</v>
      </c>
      <c r="F334" s="245">
        <f t="shared" si="96"/>
        <v>0</v>
      </c>
      <c r="G334" s="245">
        <f t="shared" si="96"/>
        <v>0</v>
      </c>
      <c r="H334" s="245">
        <f t="shared" si="96"/>
        <v>3</v>
      </c>
      <c r="I334" s="245">
        <f t="shared" si="96"/>
        <v>0</v>
      </c>
      <c r="J334" s="245">
        <f t="shared" si="96"/>
        <v>0</v>
      </c>
      <c r="K334" s="245">
        <f t="shared" si="96"/>
        <v>0</v>
      </c>
    </row>
    <row r="335" spans="1:11" ht="18.75" customHeight="1">
      <c r="A335" s="246">
        <v>2130201</v>
      </c>
      <c r="B335" s="246" t="s">
        <v>1086</v>
      </c>
      <c r="C335" s="245">
        <v>611</v>
      </c>
      <c r="D335" s="245">
        <v>611</v>
      </c>
      <c r="E335" s="245"/>
      <c r="F335" s="245"/>
      <c r="G335" s="245"/>
      <c r="H335" s="245"/>
      <c r="I335" s="245"/>
      <c r="J335" s="245"/>
      <c r="K335" s="245"/>
    </row>
    <row r="336" spans="1:11" ht="18.75" customHeight="1">
      <c r="A336" s="246">
        <v>2130204</v>
      </c>
      <c r="B336" s="246" t="s">
        <v>1354</v>
      </c>
      <c r="C336" s="245">
        <v>501</v>
      </c>
      <c r="D336" s="245">
        <v>501</v>
      </c>
      <c r="E336" s="245"/>
      <c r="F336" s="245"/>
      <c r="G336" s="245"/>
      <c r="H336" s="245"/>
      <c r="I336" s="245"/>
      <c r="J336" s="245"/>
      <c r="K336" s="245"/>
    </row>
    <row r="337" spans="1:11" ht="18.75" customHeight="1">
      <c r="A337" s="246">
        <v>2130205</v>
      </c>
      <c r="B337" s="246" t="s">
        <v>1355</v>
      </c>
      <c r="C337" s="245">
        <v>653</v>
      </c>
      <c r="D337" s="245">
        <v>630</v>
      </c>
      <c r="E337" s="245">
        <v>20</v>
      </c>
      <c r="F337" s="245"/>
      <c r="G337" s="245"/>
      <c r="H337" s="245">
        <v>3</v>
      </c>
      <c r="I337" s="245"/>
      <c r="J337" s="245"/>
      <c r="K337" s="245"/>
    </row>
    <row r="338" spans="1:11" ht="18.75" customHeight="1">
      <c r="A338" s="246">
        <v>2130207</v>
      </c>
      <c r="B338" s="246" t="s">
        <v>1356</v>
      </c>
      <c r="C338" s="245">
        <v>26</v>
      </c>
      <c r="D338" s="245">
        <v>26</v>
      </c>
      <c r="E338" s="245"/>
      <c r="F338" s="245"/>
      <c r="G338" s="245"/>
      <c r="H338" s="245"/>
      <c r="I338" s="245"/>
      <c r="J338" s="245"/>
      <c r="K338" s="245"/>
    </row>
    <row r="339" spans="1:11" ht="18.75" customHeight="1">
      <c r="A339" s="246">
        <v>2130209</v>
      </c>
      <c r="B339" s="246" t="s">
        <v>1357</v>
      </c>
      <c r="C339" s="245">
        <v>138</v>
      </c>
      <c r="D339" s="245">
        <v>138</v>
      </c>
      <c r="E339" s="245"/>
      <c r="F339" s="245"/>
      <c r="G339" s="245"/>
      <c r="H339" s="245"/>
      <c r="I339" s="245"/>
      <c r="J339" s="245"/>
      <c r="K339" s="245"/>
    </row>
    <row r="340" spans="1:11" ht="18.75" customHeight="1">
      <c r="A340" s="246">
        <v>2130234</v>
      </c>
      <c r="B340" s="246" t="s">
        <v>1358</v>
      </c>
      <c r="C340" s="245">
        <v>181</v>
      </c>
      <c r="D340" s="245">
        <v>180</v>
      </c>
      <c r="E340" s="245">
        <v>1</v>
      </c>
      <c r="F340" s="245"/>
      <c r="G340" s="245"/>
      <c r="H340" s="245"/>
      <c r="I340" s="245"/>
      <c r="J340" s="245"/>
      <c r="K340" s="245"/>
    </row>
    <row r="341" spans="1:11" ht="18.75" customHeight="1">
      <c r="A341" s="246">
        <v>2130238</v>
      </c>
      <c r="B341" s="246" t="s">
        <v>2285</v>
      </c>
      <c r="C341" s="245">
        <v>200</v>
      </c>
      <c r="D341" s="245">
        <v>200</v>
      </c>
      <c r="E341" s="245"/>
      <c r="F341" s="245"/>
      <c r="G341" s="245"/>
      <c r="H341" s="245"/>
      <c r="I341" s="245"/>
      <c r="J341" s="245"/>
      <c r="K341" s="245"/>
    </row>
    <row r="342" spans="1:11" ht="18.75" customHeight="1">
      <c r="A342" s="246">
        <v>2130299</v>
      </c>
      <c r="B342" s="246" t="s">
        <v>1359</v>
      </c>
      <c r="C342" s="245">
        <v>92</v>
      </c>
      <c r="D342" s="245">
        <v>92</v>
      </c>
      <c r="E342" s="245"/>
      <c r="F342" s="245"/>
      <c r="G342" s="245"/>
      <c r="H342" s="245"/>
      <c r="I342" s="245"/>
      <c r="J342" s="245"/>
      <c r="K342" s="245"/>
    </row>
    <row r="343" spans="1:11" ht="18.75" customHeight="1">
      <c r="A343" s="244">
        <v>21303</v>
      </c>
      <c r="B343" s="244" t="s">
        <v>1360</v>
      </c>
      <c r="C343" s="245">
        <f>SUM(C344:C355)</f>
        <v>7194</v>
      </c>
      <c r="D343" s="245">
        <v>6899</v>
      </c>
      <c r="E343" s="245">
        <f t="shared" ref="E343:K343" si="97">SUM(E344:E355)</f>
        <v>259</v>
      </c>
      <c r="F343" s="245">
        <f t="shared" si="97"/>
        <v>1</v>
      </c>
      <c r="G343" s="245">
        <f t="shared" si="97"/>
        <v>8</v>
      </c>
      <c r="H343" s="245">
        <f t="shared" si="97"/>
        <v>1</v>
      </c>
      <c r="I343" s="245">
        <f t="shared" si="97"/>
        <v>2</v>
      </c>
      <c r="J343" s="245">
        <f t="shared" si="97"/>
        <v>23</v>
      </c>
      <c r="K343" s="245">
        <f t="shared" si="97"/>
        <v>1</v>
      </c>
    </row>
    <row r="344" spans="1:11" ht="18.75" customHeight="1">
      <c r="A344" s="246">
        <v>2130301</v>
      </c>
      <c r="B344" s="246" t="s">
        <v>1086</v>
      </c>
      <c r="C344" s="245">
        <v>204</v>
      </c>
      <c r="D344" s="245">
        <v>204</v>
      </c>
      <c r="E344" s="245"/>
      <c r="F344" s="245"/>
      <c r="G344" s="245"/>
      <c r="H344" s="245"/>
      <c r="I344" s="245"/>
      <c r="J344" s="245"/>
      <c r="K344" s="245"/>
    </row>
    <row r="345" spans="1:11" ht="18.75" customHeight="1">
      <c r="A345" s="246">
        <v>2130304</v>
      </c>
      <c r="B345" s="246" t="s">
        <v>1361</v>
      </c>
      <c r="C345" s="245">
        <v>1</v>
      </c>
      <c r="D345" s="245">
        <v>0</v>
      </c>
      <c r="E345" s="245"/>
      <c r="F345" s="245"/>
      <c r="G345" s="245">
        <v>1</v>
      </c>
      <c r="H345" s="245"/>
      <c r="I345" s="245"/>
      <c r="J345" s="245"/>
      <c r="K345" s="245"/>
    </row>
    <row r="346" spans="1:11" ht="18.75" customHeight="1">
      <c r="A346" s="246">
        <v>2130305</v>
      </c>
      <c r="B346" s="246" t="s">
        <v>1362</v>
      </c>
      <c r="C346" s="245">
        <v>1984</v>
      </c>
      <c r="D346" s="245">
        <v>1969</v>
      </c>
      <c r="E346" s="245"/>
      <c r="F346" s="245"/>
      <c r="G346" s="245"/>
      <c r="H346" s="245"/>
      <c r="I346" s="245"/>
      <c r="J346" s="245">
        <v>15</v>
      </c>
      <c r="K346" s="245"/>
    </row>
    <row r="347" spans="1:11" ht="18.75" customHeight="1">
      <c r="A347" s="246">
        <v>2130306</v>
      </c>
      <c r="B347" s="246" t="s">
        <v>1363</v>
      </c>
      <c r="C347" s="245">
        <v>3755</v>
      </c>
      <c r="D347" s="245">
        <v>3755</v>
      </c>
      <c r="E347" s="245"/>
      <c r="F347" s="245"/>
      <c r="G347" s="245"/>
      <c r="H347" s="245"/>
      <c r="I347" s="245"/>
      <c r="J347" s="245"/>
      <c r="K347" s="245"/>
    </row>
    <row r="348" spans="1:11" ht="18.75" customHeight="1">
      <c r="A348" s="246">
        <v>2130308</v>
      </c>
      <c r="B348" s="246" t="s">
        <v>1364</v>
      </c>
      <c r="C348" s="245">
        <v>84</v>
      </c>
      <c r="D348" s="245">
        <v>84</v>
      </c>
      <c r="E348" s="245"/>
      <c r="F348" s="245"/>
      <c r="G348" s="245"/>
      <c r="H348" s="245"/>
      <c r="I348" s="245"/>
      <c r="J348" s="245"/>
      <c r="K348" s="245"/>
    </row>
    <row r="349" spans="1:11" ht="18.75" customHeight="1">
      <c r="A349" s="246">
        <v>2130310</v>
      </c>
      <c r="B349" s="246" t="s">
        <v>1365</v>
      </c>
      <c r="C349" s="245">
        <v>10</v>
      </c>
      <c r="D349" s="245">
        <v>10</v>
      </c>
      <c r="E349" s="245"/>
      <c r="F349" s="245"/>
      <c r="G349" s="245"/>
      <c r="H349" s="245"/>
      <c r="I349" s="245"/>
      <c r="J349" s="245"/>
      <c r="K349" s="245"/>
    </row>
    <row r="350" spans="1:11" ht="18.75" customHeight="1">
      <c r="A350" s="246">
        <v>2130311</v>
      </c>
      <c r="B350" s="246" t="s">
        <v>1366</v>
      </c>
      <c r="C350" s="245">
        <v>205</v>
      </c>
      <c r="D350" s="245">
        <v>205</v>
      </c>
      <c r="E350" s="245"/>
      <c r="F350" s="245"/>
      <c r="G350" s="245"/>
      <c r="H350" s="245"/>
      <c r="I350" s="245"/>
      <c r="J350" s="245"/>
      <c r="K350" s="245"/>
    </row>
    <row r="351" spans="1:11" ht="18.75" customHeight="1">
      <c r="A351" s="246">
        <v>2130314</v>
      </c>
      <c r="B351" s="246" t="s">
        <v>1367</v>
      </c>
      <c r="C351" s="245">
        <v>31</v>
      </c>
      <c r="D351" s="245">
        <v>18</v>
      </c>
      <c r="E351" s="245">
        <v>1</v>
      </c>
      <c r="F351" s="245">
        <v>1</v>
      </c>
      <c r="G351" s="245">
        <v>7</v>
      </c>
      <c r="H351" s="245">
        <v>1</v>
      </c>
      <c r="I351" s="245">
        <v>1</v>
      </c>
      <c r="J351" s="245">
        <v>1</v>
      </c>
      <c r="K351" s="245">
        <v>1</v>
      </c>
    </row>
    <row r="352" spans="1:11" ht="18.75" customHeight="1">
      <c r="A352" s="246">
        <v>2130315</v>
      </c>
      <c r="B352" s="246" t="s">
        <v>1368</v>
      </c>
      <c r="C352" s="245">
        <v>200</v>
      </c>
      <c r="D352" s="245">
        <v>184</v>
      </c>
      <c r="E352" s="245">
        <v>8</v>
      </c>
      <c r="F352" s="245"/>
      <c r="G352" s="245"/>
      <c r="H352" s="245"/>
      <c r="I352" s="245">
        <v>1</v>
      </c>
      <c r="J352" s="245">
        <v>7</v>
      </c>
      <c r="K352" s="245"/>
    </row>
    <row r="353" spans="1:11" ht="18.75" customHeight="1">
      <c r="A353" s="246">
        <v>2130316</v>
      </c>
      <c r="B353" s="246" t="s">
        <v>1369</v>
      </c>
      <c r="C353" s="245">
        <v>270</v>
      </c>
      <c r="D353" s="245">
        <v>20</v>
      </c>
      <c r="E353" s="245">
        <v>250</v>
      </c>
      <c r="F353" s="245"/>
      <c r="G353" s="245"/>
      <c r="H353" s="245"/>
      <c r="I353" s="245"/>
      <c r="J353" s="245"/>
      <c r="K353" s="245"/>
    </row>
    <row r="354" spans="1:11" ht="18.75" customHeight="1">
      <c r="A354" s="246">
        <v>2130335</v>
      </c>
      <c r="B354" s="246" t="s">
        <v>1370</v>
      </c>
      <c r="C354" s="245">
        <v>69</v>
      </c>
      <c r="D354" s="245">
        <v>69</v>
      </c>
      <c r="E354" s="245"/>
      <c r="F354" s="245"/>
      <c r="G354" s="245"/>
      <c r="H354" s="245"/>
      <c r="I354" s="245"/>
      <c r="J354" s="245"/>
      <c r="K354" s="245"/>
    </row>
    <row r="355" spans="1:11" ht="18.75" customHeight="1">
      <c r="A355" s="246">
        <v>2130399</v>
      </c>
      <c r="B355" s="246" t="s">
        <v>1371</v>
      </c>
      <c r="C355" s="245">
        <v>381</v>
      </c>
      <c r="D355" s="245">
        <v>381</v>
      </c>
      <c r="E355" s="245"/>
      <c r="F355" s="245"/>
      <c r="G355" s="245"/>
      <c r="H355" s="245"/>
      <c r="I355" s="245"/>
      <c r="J355" s="245"/>
      <c r="K355" s="245"/>
    </row>
    <row r="356" spans="1:11" ht="18.75" customHeight="1">
      <c r="A356" s="244">
        <v>21305</v>
      </c>
      <c r="B356" s="244" t="s">
        <v>2286</v>
      </c>
      <c r="C356" s="245">
        <f>SUM(C357:C361)</f>
        <v>2077</v>
      </c>
      <c r="D356" s="245">
        <v>1032</v>
      </c>
      <c r="E356" s="245">
        <f t="shared" ref="E356:K356" si="98">SUM(E357:E361)</f>
        <v>5</v>
      </c>
      <c r="F356" s="245">
        <f t="shared" si="98"/>
        <v>272</v>
      </c>
      <c r="G356" s="245">
        <f t="shared" si="98"/>
        <v>175</v>
      </c>
      <c r="H356" s="245">
        <f t="shared" si="98"/>
        <v>3</v>
      </c>
      <c r="I356" s="245">
        <f t="shared" si="98"/>
        <v>151</v>
      </c>
      <c r="J356" s="245">
        <f t="shared" si="98"/>
        <v>200</v>
      </c>
      <c r="K356" s="245">
        <f t="shared" si="98"/>
        <v>239</v>
      </c>
    </row>
    <row r="357" spans="1:11" ht="18.75" customHeight="1">
      <c r="A357" s="246">
        <v>2130504</v>
      </c>
      <c r="B357" s="246" t="s">
        <v>1372</v>
      </c>
      <c r="C357" s="245">
        <v>11</v>
      </c>
      <c r="D357" s="245">
        <v>0</v>
      </c>
      <c r="E357" s="245"/>
      <c r="F357" s="245"/>
      <c r="G357" s="245">
        <v>11</v>
      </c>
      <c r="H357" s="245"/>
      <c r="I357" s="245"/>
      <c r="J357" s="245"/>
      <c r="K357" s="245"/>
    </row>
    <row r="358" spans="1:11" ht="18.75" customHeight="1">
      <c r="A358" s="246">
        <v>2130505</v>
      </c>
      <c r="B358" s="246" t="s">
        <v>1373</v>
      </c>
      <c r="C358" s="245">
        <v>1390</v>
      </c>
      <c r="D358" s="245">
        <v>1012</v>
      </c>
      <c r="E358" s="245"/>
      <c r="F358" s="245"/>
      <c r="G358" s="245">
        <v>14</v>
      </c>
      <c r="H358" s="245"/>
      <c r="I358" s="245"/>
      <c r="J358" s="245">
        <v>177</v>
      </c>
      <c r="K358" s="245">
        <v>187</v>
      </c>
    </row>
    <row r="359" spans="1:11" ht="18.75" customHeight="1">
      <c r="A359" s="246">
        <v>2130506</v>
      </c>
      <c r="B359" s="246" t="s">
        <v>1374</v>
      </c>
      <c r="C359" s="245"/>
      <c r="D359" s="245">
        <v>0</v>
      </c>
      <c r="E359" s="245"/>
      <c r="F359" s="245"/>
      <c r="G359" s="245"/>
      <c r="H359" s="245"/>
      <c r="I359" s="245"/>
      <c r="J359" s="245"/>
      <c r="K359" s="245"/>
    </row>
    <row r="360" spans="1:11" ht="18.75" customHeight="1">
      <c r="A360" s="246">
        <v>2130507</v>
      </c>
      <c r="B360" s="246" t="s">
        <v>1375</v>
      </c>
      <c r="C360" s="245">
        <v>8</v>
      </c>
      <c r="D360" s="245">
        <v>8</v>
      </c>
      <c r="E360" s="245"/>
      <c r="F360" s="245"/>
      <c r="G360" s="245"/>
      <c r="H360" s="245"/>
      <c r="I360" s="245"/>
      <c r="J360" s="245"/>
      <c r="K360" s="245"/>
    </row>
    <row r="361" spans="1:11" ht="18.75" customHeight="1">
      <c r="A361" s="246">
        <v>2130599</v>
      </c>
      <c r="B361" s="246" t="s">
        <v>2287</v>
      </c>
      <c r="C361" s="245">
        <v>668</v>
      </c>
      <c r="D361" s="245">
        <v>12</v>
      </c>
      <c r="E361" s="245">
        <v>5</v>
      </c>
      <c r="F361" s="245">
        <v>272</v>
      </c>
      <c r="G361" s="245">
        <v>150</v>
      </c>
      <c r="H361" s="245">
        <v>3</v>
      </c>
      <c r="I361" s="245">
        <v>151</v>
      </c>
      <c r="J361" s="245">
        <v>23</v>
      </c>
      <c r="K361" s="245">
        <v>52</v>
      </c>
    </row>
    <row r="362" spans="1:11" ht="18.75" customHeight="1">
      <c r="A362" s="244">
        <v>21307</v>
      </c>
      <c r="B362" s="244" t="s">
        <v>1376</v>
      </c>
      <c r="C362" s="245">
        <f>SUM(C363:C365)</f>
        <v>5021</v>
      </c>
      <c r="D362" s="245">
        <v>150</v>
      </c>
      <c r="E362" s="245">
        <f t="shared" ref="E362:K362" si="99">SUM(E363:E365)</f>
        <v>1007</v>
      </c>
      <c r="F362" s="245">
        <f t="shared" si="99"/>
        <v>877</v>
      </c>
      <c r="G362" s="245">
        <f t="shared" si="99"/>
        <v>688</v>
      </c>
      <c r="H362" s="245">
        <f t="shared" si="99"/>
        <v>594</v>
      </c>
      <c r="I362" s="245">
        <f t="shared" si="99"/>
        <v>749</v>
      </c>
      <c r="J362" s="245">
        <f t="shared" si="99"/>
        <v>397</v>
      </c>
      <c r="K362" s="245">
        <f t="shared" si="99"/>
        <v>559</v>
      </c>
    </row>
    <row r="363" spans="1:11" ht="18.75" customHeight="1">
      <c r="A363" s="246">
        <v>2130701</v>
      </c>
      <c r="B363" s="246" t="s">
        <v>1377</v>
      </c>
      <c r="C363" s="245">
        <v>628</v>
      </c>
      <c r="D363" s="245">
        <v>0</v>
      </c>
      <c r="E363" s="245">
        <v>72</v>
      </c>
      <c r="F363" s="245">
        <v>18</v>
      </c>
      <c r="G363" s="245">
        <v>138</v>
      </c>
      <c r="H363" s="245">
        <v>70</v>
      </c>
      <c r="I363" s="245">
        <v>70</v>
      </c>
      <c r="J363" s="245">
        <v>99</v>
      </c>
      <c r="K363" s="245">
        <v>161</v>
      </c>
    </row>
    <row r="364" spans="1:11" ht="18.75" customHeight="1">
      <c r="A364" s="246">
        <v>2130705</v>
      </c>
      <c r="B364" s="246" t="s">
        <v>1378</v>
      </c>
      <c r="C364" s="245">
        <v>4240</v>
      </c>
      <c r="D364" s="245">
        <v>0</v>
      </c>
      <c r="E364" s="245">
        <v>935</v>
      </c>
      <c r="F364" s="245">
        <v>859</v>
      </c>
      <c r="G364" s="245">
        <v>550</v>
      </c>
      <c r="H364" s="245">
        <v>524</v>
      </c>
      <c r="I364" s="245">
        <v>679</v>
      </c>
      <c r="J364" s="245">
        <v>295</v>
      </c>
      <c r="K364" s="245">
        <v>398</v>
      </c>
    </row>
    <row r="365" spans="1:11" ht="18.75" customHeight="1">
      <c r="A365" s="246">
        <v>2130799</v>
      </c>
      <c r="B365" s="246" t="s">
        <v>1379</v>
      </c>
      <c r="C365" s="245">
        <v>153</v>
      </c>
      <c r="D365" s="245">
        <v>150</v>
      </c>
      <c r="E365" s="245"/>
      <c r="F365" s="245"/>
      <c r="G365" s="245"/>
      <c r="H365" s="245"/>
      <c r="I365" s="245"/>
      <c r="J365" s="245">
        <v>3</v>
      </c>
      <c r="K365" s="245"/>
    </row>
    <row r="366" spans="1:11" ht="18.75" customHeight="1">
      <c r="A366" s="244">
        <v>21308</v>
      </c>
      <c r="B366" s="244" t="s">
        <v>1380</v>
      </c>
      <c r="C366" s="245">
        <f>SUM(C367:C370)</f>
        <v>4035</v>
      </c>
      <c r="D366" s="245">
        <v>4019</v>
      </c>
      <c r="E366" s="245">
        <f t="shared" ref="E366:K366" si="100">SUM(E367:E370)</f>
        <v>4</v>
      </c>
      <c r="F366" s="245">
        <f t="shared" si="100"/>
        <v>3</v>
      </c>
      <c r="G366" s="245">
        <f t="shared" si="100"/>
        <v>1</v>
      </c>
      <c r="H366" s="245">
        <f t="shared" si="100"/>
        <v>3</v>
      </c>
      <c r="I366" s="245">
        <f t="shared" si="100"/>
        <v>0</v>
      </c>
      <c r="J366" s="245">
        <f t="shared" si="100"/>
        <v>3</v>
      </c>
      <c r="K366" s="245">
        <f t="shared" si="100"/>
        <v>2</v>
      </c>
    </row>
    <row r="367" spans="1:11" ht="18.75" customHeight="1">
      <c r="A367" s="246">
        <v>2130801</v>
      </c>
      <c r="B367" s="246" t="s">
        <v>1381</v>
      </c>
      <c r="C367" s="245"/>
      <c r="D367" s="245">
        <v>0</v>
      </c>
      <c r="E367" s="245"/>
      <c r="F367" s="245"/>
      <c r="G367" s="245"/>
      <c r="H367" s="245"/>
      <c r="I367" s="245"/>
      <c r="J367" s="245"/>
      <c r="K367" s="245"/>
    </row>
    <row r="368" spans="1:11" ht="18.75" customHeight="1">
      <c r="A368" s="246">
        <v>2130803</v>
      </c>
      <c r="B368" s="246" t="s">
        <v>1382</v>
      </c>
      <c r="C368" s="245">
        <v>3776</v>
      </c>
      <c r="D368" s="245">
        <v>3776</v>
      </c>
      <c r="E368" s="245"/>
      <c r="F368" s="245"/>
      <c r="G368" s="245"/>
      <c r="H368" s="245"/>
      <c r="I368" s="245"/>
      <c r="J368" s="245"/>
      <c r="K368" s="245"/>
    </row>
    <row r="369" spans="1:11" ht="18.75" customHeight="1">
      <c r="A369" s="246">
        <v>2130804</v>
      </c>
      <c r="B369" s="246" t="s">
        <v>1383</v>
      </c>
      <c r="C369" s="245">
        <v>251</v>
      </c>
      <c r="D369" s="245">
        <v>235</v>
      </c>
      <c r="E369" s="245">
        <v>4</v>
      </c>
      <c r="F369" s="245">
        <v>3</v>
      </c>
      <c r="G369" s="245">
        <v>1</v>
      </c>
      <c r="H369" s="245">
        <v>3</v>
      </c>
      <c r="I369" s="245"/>
      <c r="J369" s="245">
        <v>3</v>
      </c>
      <c r="K369" s="245">
        <v>2</v>
      </c>
    </row>
    <row r="370" spans="1:11" ht="18.75" customHeight="1">
      <c r="A370" s="246">
        <v>2130899</v>
      </c>
      <c r="B370" s="246" t="s">
        <v>1384</v>
      </c>
      <c r="C370" s="245">
        <v>8</v>
      </c>
      <c r="D370" s="245">
        <v>8</v>
      </c>
      <c r="E370" s="245"/>
      <c r="F370" s="245"/>
      <c r="G370" s="245"/>
      <c r="H370" s="245"/>
      <c r="I370" s="245"/>
      <c r="J370" s="245"/>
      <c r="K370" s="245"/>
    </row>
    <row r="371" spans="1:11" ht="18.75" customHeight="1">
      <c r="A371" s="244">
        <v>21399</v>
      </c>
      <c r="B371" s="244" t="s">
        <v>1385</v>
      </c>
      <c r="C371" s="245">
        <f>SUM(C372)</f>
        <v>26</v>
      </c>
      <c r="D371" s="245">
        <v>9</v>
      </c>
      <c r="E371" s="245">
        <f t="shared" ref="E371:K371" si="101">SUM(E372)</f>
        <v>0</v>
      </c>
      <c r="F371" s="245">
        <f t="shared" si="101"/>
        <v>0</v>
      </c>
      <c r="G371" s="245">
        <f t="shared" si="101"/>
        <v>15</v>
      </c>
      <c r="H371" s="245">
        <f t="shared" si="101"/>
        <v>0</v>
      </c>
      <c r="I371" s="245">
        <f t="shared" si="101"/>
        <v>2</v>
      </c>
      <c r="J371" s="245">
        <f t="shared" si="101"/>
        <v>0</v>
      </c>
      <c r="K371" s="245">
        <f t="shared" si="101"/>
        <v>0</v>
      </c>
    </row>
    <row r="372" spans="1:11" ht="18.75" customHeight="1">
      <c r="A372" s="246">
        <v>2139999</v>
      </c>
      <c r="B372" s="246" t="s">
        <v>1385</v>
      </c>
      <c r="C372" s="245">
        <v>26</v>
      </c>
      <c r="D372" s="245">
        <v>9</v>
      </c>
      <c r="E372" s="245"/>
      <c r="F372" s="245"/>
      <c r="G372" s="245">
        <v>15</v>
      </c>
      <c r="H372" s="245"/>
      <c r="I372" s="245">
        <v>2</v>
      </c>
      <c r="J372" s="245"/>
      <c r="K372" s="245"/>
    </row>
    <row r="373" spans="1:11" ht="18.75" customHeight="1">
      <c r="A373" s="242">
        <v>214</v>
      </c>
      <c r="B373" s="242" t="s">
        <v>1386</v>
      </c>
      <c r="C373" s="243">
        <f>C374+C379</f>
        <v>7707</v>
      </c>
      <c r="D373" s="245">
        <v>7421</v>
      </c>
      <c r="E373" s="243">
        <f t="shared" ref="E373:K373" si="102">E374+E379</f>
        <v>3</v>
      </c>
      <c r="F373" s="243">
        <f t="shared" si="102"/>
        <v>71</v>
      </c>
      <c r="G373" s="243">
        <f t="shared" si="102"/>
        <v>1</v>
      </c>
      <c r="H373" s="243">
        <f t="shared" si="102"/>
        <v>0</v>
      </c>
      <c r="I373" s="243">
        <f t="shared" si="102"/>
        <v>83</v>
      </c>
      <c r="J373" s="243">
        <f t="shared" si="102"/>
        <v>128</v>
      </c>
      <c r="K373" s="243">
        <f t="shared" si="102"/>
        <v>0</v>
      </c>
    </row>
    <row r="374" spans="1:11" ht="18.75" customHeight="1">
      <c r="A374" s="244">
        <v>21401</v>
      </c>
      <c r="B374" s="244" t="s">
        <v>1387</v>
      </c>
      <c r="C374" s="245">
        <f>SUM(C375:C378)</f>
        <v>7356</v>
      </c>
      <c r="D374" s="245">
        <v>7070</v>
      </c>
      <c r="E374" s="245">
        <f t="shared" ref="E374:K374" si="103">SUM(E375:E378)</f>
        <v>3</v>
      </c>
      <c r="F374" s="245">
        <f t="shared" si="103"/>
        <v>71</v>
      </c>
      <c r="G374" s="245">
        <f t="shared" si="103"/>
        <v>1</v>
      </c>
      <c r="H374" s="245">
        <f t="shared" si="103"/>
        <v>0</v>
      </c>
      <c r="I374" s="245">
        <f t="shared" si="103"/>
        <v>83</v>
      </c>
      <c r="J374" s="245">
        <f t="shared" si="103"/>
        <v>128</v>
      </c>
      <c r="K374" s="245">
        <f t="shared" si="103"/>
        <v>0</v>
      </c>
    </row>
    <row r="375" spans="1:11" ht="18.75" customHeight="1">
      <c r="A375" s="246">
        <v>2140101</v>
      </c>
      <c r="B375" s="246" t="s">
        <v>1086</v>
      </c>
      <c r="C375" s="245">
        <v>275</v>
      </c>
      <c r="D375" s="245">
        <v>275</v>
      </c>
      <c r="E375" s="245"/>
      <c r="F375" s="245"/>
      <c r="G375" s="245"/>
      <c r="H375" s="245"/>
      <c r="I375" s="245"/>
      <c r="J375" s="245"/>
      <c r="K375" s="245"/>
    </row>
    <row r="376" spans="1:11" ht="18.75" customHeight="1">
      <c r="A376" s="246">
        <v>2140104</v>
      </c>
      <c r="B376" s="246" t="s">
        <v>1388</v>
      </c>
      <c r="C376" s="245">
        <v>1744</v>
      </c>
      <c r="D376" s="245">
        <v>1473</v>
      </c>
      <c r="E376" s="245"/>
      <c r="F376" s="245">
        <v>68</v>
      </c>
      <c r="G376" s="245"/>
      <c r="H376" s="245"/>
      <c r="I376" s="245">
        <v>76</v>
      </c>
      <c r="J376" s="245">
        <v>127</v>
      </c>
      <c r="K376" s="245"/>
    </row>
    <row r="377" spans="1:11" ht="18.75" customHeight="1">
      <c r="A377" s="246">
        <v>2140106</v>
      </c>
      <c r="B377" s="246" t="s">
        <v>1389</v>
      </c>
      <c r="C377" s="245">
        <v>5333</v>
      </c>
      <c r="D377" s="245">
        <v>5318</v>
      </c>
      <c r="E377" s="245">
        <v>3</v>
      </c>
      <c r="F377" s="245">
        <v>3</v>
      </c>
      <c r="G377" s="245">
        <v>1</v>
      </c>
      <c r="H377" s="245"/>
      <c r="I377" s="245">
        <v>7</v>
      </c>
      <c r="J377" s="245">
        <v>1</v>
      </c>
      <c r="K377" s="245"/>
    </row>
    <row r="378" spans="1:11" ht="18.75" customHeight="1">
      <c r="A378" s="246">
        <v>2140199</v>
      </c>
      <c r="B378" s="246" t="s">
        <v>1390</v>
      </c>
      <c r="C378" s="245">
        <v>4</v>
      </c>
      <c r="D378" s="245">
        <v>4</v>
      </c>
      <c r="E378" s="245"/>
      <c r="F378" s="245"/>
      <c r="G378" s="245"/>
      <c r="H378" s="245"/>
      <c r="I378" s="245"/>
      <c r="J378" s="245"/>
      <c r="K378" s="245"/>
    </row>
    <row r="379" spans="1:11" ht="18.75" customHeight="1">
      <c r="A379" s="244">
        <v>21499</v>
      </c>
      <c r="B379" s="244" t="s">
        <v>1391</v>
      </c>
      <c r="C379" s="245">
        <f>SUM(C380:C381)</f>
        <v>351</v>
      </c>
      <c r="D379" s="245">
        <v>351</v>
      </c>
      <c r="E379" s="245">
        <f t="shared" ref="E379:K379" si="104">SUM(E380:E381)</f>
        <v>0</v>
      </c>
      <c r="F379" s="245">
        <f t="shared" si="104"/>
        <v>0</v>
      </c>
      <c r="G379" s="245">
        <f t="shared" si="104"/>
        <v>0</v>
      </c>
      <c r="H379" s="245">
        <f t="shared" si="104"/>
        <v>0</v>
      </c>
      <c r="I379" s="245">
        <f t="shared" si="104"/>
        <v>0</v>
      </c>
      <c r="J379" s="245">
        <f t="shared" si="104"/>
        <v>0</v>
      </c>
      <c r="K379" s="245">
        <f t="shared" si="104"/>
        <v>0</v>
      </c>
    </row>
    <row r="380" spans="1:11" ht="18.75" customHeight="1">
      <c r="A380" s="246">
        <v>2149901</v>
      </c>
      <c r="B380" s="246" t="s">
        <v>1392</v>
      </c>
      <c r="C380" s="245">
        <v>151</v>
      </c>
      <c r="D380" s="245">
        <v>151</v>
      </c>
      <c r="E380" s="245"/>
      <c r="F380" s="245"/>
      <c r="G380" s="245"/>
      <c r="H380" s="245"/>
      <c r="I380" s="245"/>
      <c r="J380" s="245"/>
      <c r="K380" s="245"/>
    </row>
    <row r="381" spans="1:11" ht="18.75" customHeight="1">
      <c r="A381" s="246">
        <v>2149999</v>
      </c>
      <c r="B381" s="246" t="s">
        <v>1391</v>
      </c>
      <c r="C381" s="245">
        <v>200</v>
      </c>
      <c r="D381" s="245">
        <v>200</v>
      </c>
      <c r="E381" s="245"/>
      <c r="F381" s="245"/>
      <c r="G381" s="245"/>
      <c r="H381" s="245"/>
      <c r="I381" s="245"/>
      <c r="J381" s="245"/>
      <c r="K381" s="245"/>
    </row>
    <row r="382" spans="1:11" ht="18.75" customHeight="1">
      <c r="A382" s="242">
        <v>215</v>
      </c>
      <c r="B382" s="242" t="s">
        <v>1393</v>
      </c>
      <c r="C382" s="243">
        <f>C383+C387+C385+C389</f>
        <v>17964</v>
      </c>
      <c r="D382" s="245">
        <v>16764</v>
      </c>
      <c r="E382" s="243">
        <f t="shared" ref="E382:K382" si="105">E383+E387+E385+E389</f>
        <v>0</v>
      </c>
      <c r="F382" s="243">
        <f t="shared" si="105"/>
        <v>1200</v>
      </c>
      <c r="G382" s="243">
        <f t="shared" si="105"/>
        <v>0</v>
      </c>
      <c r="H382" s="243">
        <f t="shared" si="105"/>
        <v>0</v>
      </c>
      <c r="I382" s="243">
        <f t="shared" si="105"/>
        <v>0</v>
      </c>
      <c r="J382" s="243">
        <f t="shared" si="105"/>
        <v>0</v>
      </c>
      <c r="K382" s="243">
        <f t="shared" si="105"/>
        <v>0</v>
      </c>
    </row>
    <row r="383" spans="1:11" ht="18.75" customHeight="1">
      <c r="A383" s="244">
        <v>21505</v>
      </c>
      <c r="B383" s="244" t="s">
        <v>1394</v>
      </c>
      <c r="C383" s="245">
        <f>SUM(C384)</f>
        <v>1546</v>
      </c>
      <c r="D383" s="245">
        <v>346</v>
      </c>
      <c r="E383" s="245">
        <f t="shared" ref="E383:K383" si="106">SUM(E384)</f>
        <v>0</v>
      </c>
      <c r="F383" s="245">
        <f t="shared" si="106"/>
        <v>1200</v>
      </c>
      <c r="G383" s="245">
        <f t="shared" si="106"/>
        <v>0</v>
      </c>
      <c r="H383" s="245">
        <f t="shared" si="106"/>
        <v>0</v>
      </c>
      <c r="I383" s="245">
        <f t="shared" si="106"/>
        <v>0</v>
      </c>
      <c r="J383" s="245">
        <f t="shared" si="106"/>
        <v>0</v>
      </c>
      <c r="K383" s="245">
        <f t="shared" si="106"/>
        <v>0</v>
      </c>
    </row>
    <row r="384" spans="1:11" ht="18.75" customHeight="1">
      <c r="A384" s="246">
        <v>2150517</v>
      </c>
      <c r="B384" s="246" t="s">
        <v>1395</v>
      </c>
      <c r="C384" s="245">
        <v>1546</v>
      </c>
      <c r="D384" s="245">
        <v>346</v>
      </c>
      <c r="E384" s="245"/>
      <c r="F384" s="245">
        <v>1200</v>
      </c>
      <c r="G384" s="245"/>
      <c r="H384" s="245"/>
      <c r="I384" s="245"/>
      <c r="J384" s="245"/>
      <c r="K384" s="245"/>
    </row>
    <row r="385" spans="1:11" ht="18.75" customHeight="1">
      <c r="A385" s="244">
        <v>21507</v>
      </c>
      <c r="B385" s="244" t="s">
        <v>1396</v>
      </c>
      <c r="C385" s="245">
        <f>C386</f>
        <v>15000</v>
      </c>
      <c r="D385" s="245">
        <v>15000</v>
      </c>
      <c r="E385" s="245">
        <f t="shared" ref="E385:K385" si="107">E386</f>
        <v>0</v>
      </c>
      <c r="F385" s="245">
        <f t="shared" si="107"/>
        <v>0</v>
      </c>
      <c r="G385" s="245">
        <f t="shared" si="107"/>
        <v>0</v>
      </c>
      <c r="H385" s="245">
        <f t="shared" si="107"/>
        <v>0</v>
      </c>
      <c r="I385" s="245">
        <f t="shared" si="107"/>
        <v>0</v>
      </c>
      <c r="J385" s="245">
        <f t="shared" si="107"/>
        <v>0</v>
      </c>
      <c r="K385" s="245">
        <f t="shared" si="107"/>
        <v>0</v>
      </c>
    </row>
    <row r="386" spans="1:11" ht="18.75" customHeight="1">
      <c r="A386" s="246">
        <v>2150799</v>
      </c>
      <c r="B386" s="246" t="s">
        <v>1397</v>
      </c>
      <c r="C386" s="245">
        <v>15000</v>
      </c>
      <c r="D386" s="245">
        <v>15000</v>
      </c>
      <c r="E386" s="245"/>
      <c r="F386" s="245"/>
      <c r="G386" s="245"/>
      <c r="H386" s="245"/>
      <c r="I386" s="245"/>
      <c r="J386" s="245"/>
      <c r="K386" s="245"/>
    </row>
    <row r="387" spans="1:11" ht="18.75" customHeight="1">
      <c r="A387" s="244">
        <v>21508</v>
      </c>
      <c r="B387" s="244" t="s">
        <v>1398</v>
      </c>
      <c r="C387" s="245">
        <f>SUM(C388)</f>
        <v>1390</v>
      </c>
      <c r="D387" s="245">
        <v>1390</v>
      </c>
      <c r="E387" s="245">
        <f t="shared" ref="E387:K387" si="108">SUM(E388)</f>
        <v>0</v>
      </c>
      <c r="F387" s="245">
        <f t="shared" si="108"/>
        <v>0</v>
      </c>
      <c r="G387" s="245">
        <f t="shared" si="108"/>
        <v>0</v>
      </c>
      <c r="H387" s="245">
        <f t="shared" si="108"/>
        <v>0</v>
      </c>
      <c r="I387" s="245">
        <f t="shared" si="108"/>
        <v>0</v>
      </c>
      <c r="J387" s="245">
        <f t="shared" si="108"/>
        <v>0</v>
      </c>
      <c r="K387" s="245">
        <f t="shared" si="108"/>
        <v>0</v>
      </c>
    </row>
    <row r="388" spans="1:11" ht="18.75" customHeight="1">
      <c r="A388" s="246">
        <v>2150805</v>
      </c>
      <c r="B388" s="246" t="s">
        <v>1399</v>
      </c>
      <c r="C388" s="245">
        <v>1390</v>
      </c>
      <c r="D388" s="245">
        <v>1390</v>
      </c>
      <c r="E388" s="245"/>
      <c r="F388" s="245"/>
      <c r="G388" s="245"/>
      <c r="H388" s="245"/>
      <c r="I388" s="245"/>
      <c r="J388" s="245"/>
      <c r="K388" s="245"/>
    </row>
    <row r="389" spans="1:11" ht="18.75" customHeight="1">
      <c r="A389" s="244">
        <v>21599</v>
      </c>
      <c r="B389" s="244" t="s">
        <v>1400</v>
      </c>
      <c r="C389" s="245">
        <f>C390</f>
        <v>28</v>
      </c>
      <c r="D389" s="245">
        <v>28</v>
      </c>
      <c r="E389" s="245">
        <f t="shared" ref="E389:K389" si="109">E390</f>
        <v>0</v>
      </c>
      <c r="F389" s="245">
        <f t="shared" si="109"/>
        <v>0</v>
      </c>
      <c r="G389" s="245">
        <f t="shared" si="109"/>
        <v>0</v>
      </c>
      <c r="H389" s="245">
        <f t="shared" si="109"/>
        <v>0</v>
      </c>
      <c r="I389" s="245">
        <f t="shared" si="109"/>
        <v>0</v>
      </c>
      <c r="J389" s="245">
        <f t="shared" si="109"/>
        <v>0</v>
      </c>
      <c r="K389" s="245">
        <f t="shared" si="109"/>
        <v>0</v>
      </c>
    </row>
    <row r="390" spans="1:11" ht="18.75" customHeight="1">
      <c r="A390" s="246">
        <v>2159999</v>
      </c>
      <c r="B390" s="246" t="s">
        <v>1400</v>
      </c>
      <c r="C390" s="245">
        <v>28</v>
      </c>
      <c r="D390" s="245">
        <v>28</v>
      </c>
      <c r="E390" s="245"/>
      <c r="F390" s="245"/>
      <c r="G390" s="245"/>
      <c r="H390" s="245"/>
      <c r="I390" s="245"/>
      <c r="J390" s="245"/>
      <c r="K390" s="245"/>
    </row>
    <row r="391" spans="1:11" ht="18.75" customHeight="1">
      <c r="A391" s="242">
        <v>216</v>
      </c>
      <c r="B391" s="242" t="s">
        <v>1401</v>
      </c>
      <c r="C391" s="243">
        <f>C392+C395+C397</f>
        <v>827</v>
      </c>
      <c r="D391" s="245">
        <v>827</v>
      </c>
      <c r="E391" s="243">
        <f t="shared" ref="E391:K391" si="110">E392+E395+E397</f>
        <v>0</v>
      </c>
      <c r="F391" s="243">
        <f t="shared" si="110"/>
        <v>0</v>
      </c>
      <c r="G391" s="243">
        <f t="shared" si="110"/>
        <v>0</v>
      </c>
      <c r="H391" s="243">
        <f t="shared" si="110"/>
        <v>0</v>
      </c>
      <c r="I391" s="243">
        <f t="shared" si="110"/>
        <v>0</v>
      </c>
      <c r="J391" s="243">
        <f t="shared" si="110"/>
        <v>0</v>
      </c>
      <c r="K391" s="243">
        <f t="shared" si="110"/>
        <v>0</v>
      </c>
    </row>
    <row r="392" spans="1:11" ht="18.75" customHeight="1">
      <c r="A392" s="244">
        <v>21602</v>
      </c>
      <c r="B392" s="244" t="s">
        <v>1402</v>
      </c>
      <c r="C392" s="245">
        <f>SUM(C393:C394)</f>
        <v>370</v>
      </c>
      <c r="D392" s="245">
        <v>370</v>
      </c>
      <c r="E392" s="245">
        <f t="shared" ref="E392:K392" si="111">SUM(E393:E394)</f>
        <v>0</v>
      </c>
      <c r="F392" s="245">
        <f t="shared" si="111"/>
        <v>0</v>
      </c>
      <c r="G392" s="245">
        <f t="shared" si="111"/>
        <v>0</v>
      </c>
      <c r="H392" s="245">
        <f t="shared" si="111"/>
        <v>0</v>
      </c>
      <c r="I392" s="245">
        <f t="shared" si="111"/>
        <v>0</v>
      </c>
      <c r="J392" s="245">
        <f t="shared" si="111"/>
        <v>0</v>
      </c>
      <c r="K392" s="245">
        <f t="shared" si="111"/>
        <v>0</v>
      </c>
    </row>
    <row r="393" spans="1:11" ht="18.75" customHeight="1">
      <c r="A393" s="246">
        <v>2160201</v>
      </c>
      <c r="B393" s="246" t="s">
        <v>1086</v>
      </c>
      <c r="C393" s="245">
        <v>257</v>
      </c>
      <c r="D393" s="245">
        <v>257</v>
      </c>
      <c r="E393" s="245"/>
      <c r="F393" s="245"/>
      <c r="G393" s="245"/>
      <c r="H393" s="245"/>
      <c r="I393" s="245"/>
      <c r="J393" s="245"/>
      <c r="K393" s="245"/>
    </row>
    <row r="394" spans="1:11" ht="18.75" customHeight="1">
      <c r="A394" s="246">
        <v>2160299</v>
      </c>
      <c r="B394" s="246" t="s">
        <v>1403</v>
      </c>
      <c r="C394" s="245">
        <v>113</v>
      </c>
      <c r="D394" s="245">
        <v>113</v>
      </c>
      <c r="E394" s="245"/>
      <c r="F394" s="245"/>
      <c r="G394" s="245"/>
      <c r="H394" s="245"/>
      <c r="I394" s="245"/>
      <c r="J394" s="245"/>
      <c r="K394" s="245"/>
    </row>
    <row r="395" spans="1:11" ht="18.75" customHeight="1">
      <c r="A395" s="244">
        <v>21606</v>
      </c>
      <c r="B395" s="244" t="s">
        <v>1404</v>
      </c>
      <c r="C395" s="245">
        <f>SUM(C396)</f>
        <v>0</v>
      </c>
      <c r="D395" s="245">
        <v>0</v>
      </c>
      <c r="E395" s="245">
        <f t="shared" ref="E395:K395" si="112">SUM(E396)</f>
        <v>0</v>
      </c>
      <c r="F395" s="245">
        <f t="shared" si="112"/>
        <v>0</v>
      </c>
      <c r="G395" s="245">
        <f t="shared" si="112"/>
        <v>0</v>
      </c>
      <c r="H395" s="245">
        <f t="shared" si="112"/>
        <v>0</v>
      </c>
      <c r="I395" s="245">
        <f t="shared" si="112"/>
        <v>0</v>
      </c>
      <c r="J395" s="245">
        <f t="shared" si="112"/>
        <v>0</v>
      </c>
      <c r="K395" s="245">
        <f t="shared" si="112"/>
        <v>0</v>
      </c>
    </row>
    <row r="396" spans="1:11" ht="18.75" customHeight="1">
      <c r="A396" s="246">
        <v>2160699</v>
      </c>
      <c r="B396" s="246" t="s">
        <v>1405</v>
      </c>
      <c r="C396" s="245"/>
      <c r="D396" s="245">
        <v>0</v>
      </c>
      <c r="E396" s="245"/>
      <c r="F396" s="245"/>
      <c r="G396" s="245"/>
      <c r="H396" s="245"/>
      <c r="I396" s="245"/>
      <c r="J396" s="245"/>
      <c r="K396" s="245"/>
    </row>
    <row r="397" spans="1:11" ht="18.75" customHeight="1">
      <c r="A397" s="244">
        <v>21699</v>
      </c>
      <c r="B397" s="244" t="s">
        <v>1406</v>
      </c>
      <c r="C397" s="245">
        <f>SUM(C398)</f>
        <v>457</v>
      </c>
      <c r="D397" s="245">
        <v>457</v>
      </c>
      <c r="E397" s="245">
        <f t="shared" ref="E397:K397" si="113">SUM(E398)</f>
        <v>0</v>
      </c>
      <c r="F397" s="245">
        <f t="shared" si="113"/>
        <v>0</v>
      </c>
      <c r="G397" s="245">
        <f t="shared" si="113"/>
        <v>0</v>
      </c>
      <c r="H397" s="245">
        <f t="shared" si="113"/>
        <v>0</v>
      </c>
      <c r="I397" s="245">
        <f t="shared" si="113"/>
        <v>0</v>
      </c>
      <c r="J397" s="245">
        <f t="shared" si="113"/>
        <v>0</v>
      </c>
      <c r="K397" s="245">
        <f t="shared" si="113"/>
        <v>0</v>
      </c>
    </row>
    <row r="398" spans="1:11" ht="18.75" customHeight="1">
      <c r="A398" s="246">
        <v>2169999</v>
      </c>
      <c r="B398" s="246" t="s">
        <v>1406</v>
      </c>
      <c r="C398" s="245">
        <v>457</v>
      </c>
      <c r="D398" s="245">
        <v>457</v>
      </c>
      <c r="E398" s="245"/>
      <c r="F398" s="245"/>
      <c r="G398" s="245"/>
      <c r="H398" s="245"/>
      <c r="I398" s="245"/>
      <c r="J398" s="245"/>
      <c r="K398" s="245"/>
    </row>
    <row r="399" spans="1:11" ht="18.75" customHeight="1">
      <c r="A399" s="242">
        <v>220</v>
      </c>
      <c r="B399" s="242" t="s">
        <v>1407</v>
      </c>
      <c r="C399" s="243">
        <f>C400+C407+C409</f>
        <v>17608</v>
      </c>
      <c r="D399" s="243">
        <f>D400+D407+D409</f>
        <v>17604</v>
      </c>
      <c r="E399" s="243">
        <f t="shared" ref="E399:K399" si="114">E400+E407+E409</f>
        <v>0</v>
      </c>
      <c r="F399" s="243">
        <f t="shared" si="114"/>
        <v>0</v>
      </c>
      <c r="G399" s="243">
        <f t="shared" si="114"/>
        <v>0</v>
      </c>
      <c r="H399" s="243">
        <f t="shared" si="114"/>
        <v>2</v>
      </c>
      <c r="I399" s="243">
        <f t="shared" si="114"/>
        <v>2</v>
      </c>
      <c r="J399" s="243">
        <f t="shared" si="114"/>
        <v>0</v>
      </c>
      <c r="K399" s="243">
        <f t="shared" si="114"/>
        <v>0</v>
      </c>
    </row>
    <row r="400" spans="1:11" ht="18.75" customHeight="1">
      <c r="A400" s="244">
        <v>22001</v>
      </c>
      <c r="B400" s="244" t="s">
        <v>1408</v>
      </c>
      <c r="C400" s="245">
        <f>SUM(C401:C406)</f>
        <v>4082</v>
      </c>
      <c r="D400" s="245">
        <f>SUM(D401:D406)</f>
        <v>4078</v>
      </c>
      <c r="E400" s="245">
        <f t="shared" ref="E400:K400" si="115">SUM(E401:E406)</f>
        <v>0</v>
      </c>
      <c r="F400" s="245">
        <f t="shared" si="115"/>
        <v>0</v>
      </c>
      <c r="G400" s="245">
        <f t="shared" si="115"/>
        <v>0</v>
      </c>
      <c r="H400" s="245">
        <f t="shared" si="115"/>
        <v>2</v>
      </c>
      <c r="I400" s="245">
        <f t="shared" si="115"/>
        <v>2</v>
      </c>
      <c r="J400" s="245">
        <f t="shared" si="115"/>
        <v>0</v>
      </c>
      <c r="K400" s="245">
        <f t="shared" si="115"/>
        <v>0</v>
      </c>
    </row>
    <row r="401" spans="1:11" ht="18.75" customHeight="1">
      <c r="A401" s="246">
        <v>2200101</v>
      </c>
      <c r="B401" s="246" t="s">
        <v>1086</v>
      </c>
      <c r="C401" s="245">
        <v>1020</v>
      </c>
      <c r="D401" s="245">
        <v>1020</v>
      </c>
      <c r="E401" s="245"/>
      <c r="F401" s="245"/>
      <c r="G401" s="245"/>
      <c r="H401" s="245"/>
      <c r="I401" s="245"/>
      <c r="J401" s="245"/>
      <c r="K401" s="245"/>
    </row>
    <row r="402" spans="1:11" ht="18.75" customHeight="1">
      <c r="A402" s="246">
        <v>2200104</v>
      </c>
      <c r="B402" s="246" t="s">
        <v>1409</v>
      </c>
      <c r="C402" s="245">
        <v>4</v>
      </c>
      <c r="D402" s="245">
        <v>0</v>
      </c>
      <c r="E402" s="245"/>
      <c r="F402" s="245"/>
      <c r="G402" s="245"/>
      <c r="H402" s="245">
        <v>2</v>
      </c>
      <c r="I402" s="245">
        <v>2</v>
      </c>
      <c r="J402" s="245"/>
      <c r="K402" s="245"/>
    </row>
    <row r="403" spans="1:11" ht="18.75" customHeight="1">
      <c r="A403" s="246">
        <v>2200106</v>
      </c>
      <c r="B403" s="246" t="s">
        <v>1410</v>
      </c>
      <c r="C403" s="245"/>
      <c r="D403" s="245">
        <v>0</v>
      </c>
      <c r="E403" s="245"/>
      <c r="F403" s="245"/>
      <c r="G403" s="245"/>
      <c r="H403" s="245"/>
      <c r="I403" s="245"/>
      <c r="J403" s="245"/>
      <c r="K403" s="245"/>
    </row>
    <row r="404" spans="1:11" ht="18.75" customHeight="1">
      <c r="A404" s="246">
        <v>2200113</v>
      </c>
      <c r="B404" s="246" t="s">
        <v>1411</v>
      </c>
      <c r="C404" s="245"/>
      <c r="D404" s="245">
        <v>0</v>
      </c>
      <c r="E404" s="245"/>
      <c r="F404" s="245"/>
      <c r="G404" s="245"/>
      <c r="H404" s="245"/>
      <c r="I404" s="245"/>
      <c r="J404" s="245"/>
      <c r="K404" s="245"/>
    </row>
    <row r="405" spans="1:11" ht="18.75" customHeight="1">
      <c r="A405" s="246">
        <v>2200150</v>
      </c>
      <c r="B405" s="246" t="s">
        <v>1124</v>
      </c>
      <c r="C405" s="245">
        <v>180</v>
      </c>
      <c r="D405" s="245">
        <v>180</v>
      </c>
      <c r="E405" s="245"/>
      <c r="F405" s="245"/>
      <c r="G405" s="245"/>
      <c r="H405" s="245"/>
      <c r="I405" s="245"/>
      <c r="J405" s="245"/>
      <c r="K405" s="245"/>
    </row>
    <row r="406" spans="1:11" ht="18.75" customHeight="1">
      <c r="A406" s="246">
        <v>2200199</v>
      </c>
      <c r="B406" s="246" t="s">
        <v>1412</v>
      </c>
      <c r="C406" s="245">
        <f>2581+297</f>
        <v>2878</v>
      </c>
      <c r="D406" s="245">
        <f>2581+297</f>
        <v>2878</v>
      </c>
      <c r="E406" s="245"/>
      <c r="F406" s="245"/>
      <c r="G406" s="245"/>
      <c r="H406" s="245"/>
      <c r="I406" s="245"/>
      <c r="J406" s="245"/>
      <c r="K406" s="245"/>
    </row>
    <row r="407" spans="1:11" ht="18.75" customHeight="1">
      <c r="A407" s="244">
        <v>22005</v>
      </c>
      <c r="B407" s="244" t="s">
        <v>1413</v>
      </c>
      <c r="C407" s="245">
        <f>SUM(C408)</f>
        <v>124</v>
      </c>
      <c r="D407" s="245">
        <v>124</v>
      </c>
      <c r="E407" s="245">
        <f t="shared" ref="E407:K407" si="116">SUM(E408)</f>
        <v>0</v>
      </c>
      <c r="F407" s="245">
        <f t="shared" si="116"/>
        <v>0</v>
      </c>
      <c r="G407" s="245">
        <f t="shared" si="116"/>
        <v>0</v>
      </c>
      <c r="H407" s="245">
        <f t="shared" si="116"/>
        <v>0</v>
      </c>
      <c r="I407" s="245">
        <f t="shared" si="116"/>
        <v>0</v>
      </c>
      <c r="J407" s="245">
        <f t="shared" si="116"/>
        <v>0</v>
      </c>
      <c r="K407" s="245">
        <f t="shared" si="116"/>
        <v>0</v>
      </c>
    </row>
    <row r="408" spans="1:11" ht="18.75" customHeight="1">
      <c r="A408" s="246">
        <v>2200504</v>
      </c>
      <c r="B408" s="246" t="s">
        <v>1414</v>
      </c>
      <c r="C408" s="245">
        <v>124</v>
      </c>
      <c r="D408" s="245">
        <v>124</v>
      </c>
      <c r="E408" s="245"/>
      <c r="F408" s="245"/>
      <c r="G408" s="245"/>
      <c r="H408" s="245"/>
      <c r="I408" s="245"/>
      <c r="J408" s="245"/>
      <c r="K408" s="245"/>
    </row>
    <row r="409" spans="1:11" ht="18.75" customHeight="1">
      <c r="A409" s="244">
        <v>22099</v>
      </c>
      <c r="B409" s="244" t="s">
        <v>1415</v>
      </c>
      <c r="C409" s="245">
        <v>13402</v>
      </c>
      <c r="D409" s="245">
        <v>13402</v>
      </c>
      <c r="E409" s="245">
        <f t="shared" ref="E409:K409" si="117">E410</f>
        <v>0</v>
      </c>
      <c r="F409" s="245">
        <f t="shared" si="117"/>
        <v>0</v>
      </c>
      <c r="G409" s="245">
        <f t="shared" si="117"/>
        <v>0</v>
      </c>
      <c r="H409" s="245">
        <f t="shared" si="117"/>
        <v>0</v>
      </c>
      <c r="I409" s="245">
        <f t="shared" si="117"/>
        <v>0</v>
      </c>
      <c r="J409" s="245">
        <f t="shared" si="117"/>
        <v>0</v>
      </c>
      <c r="K409" s="245">
        <f t="shared" si="117"/>
        <v>0</v>
      </c>
    </row>
    <row r="410" spans="1:11" ht="18.75" customHeight="1">
      <c r="A410" s="246">
        <v>2209999</v>
      </c>
      <c r="B410" s="246" t="s">
        <v>1415</v>
      </c>
      <c r="C410" s="245">
        <f>100+13302</f>
        <v>13402</v>
      </c>
      <c r="D410" s="245">
        <f>100+13302</f>
        <v>13402</v>
      </c>
      <c r="E410" s="245"/>
      <c r="F410" s="245"/>
      <c r="G410" s="245"/>
      <c r="H410" s="245"/>
      <c r="I410" s="245"/>
      <c r="J410" s="245"/>
      <c r="K410" s="245"/>
    </row>
    <row r="411" spans="1:11" ht="18.75" customHeight="1">
      <c r="A411" s="242">
        <v>221</v>
      </c>
      <c r="B411" s="242" t="s">
        <v>1416</v>
      </c>
      <c r="C411" s="243">
        <f>C412+C417</f>
        <v>9916</v>
      </c>
      <c r="D411" s="245">
        <v>9089</v>
      </c>
      <c r="E411" s="243">
        <f t="shared" ref="E411:K411" si="118">E412+E417</f>
        <v>132</v>
      </c>
      <c r="F411" s="243">
        <f t="shared" si="118"/>
        <v>146</v>
      </c>
      <c r="G411" s="243">
        <f t="shared" si="118"/>
        <v>126</v>
      </c>
      <c r="H411" s="243">
        <f t="shared" si="118"/>
        <v>104</v>
      </c>
      <c r="I411" s="243">
        <f t="shared" si="118"/>
        <v>120</v>
      </c>
      <c r="J411" s="243">
        <f t="shared" si="118"/>
        <v>100</v>
      </c>
      <c r="K411" s="243">
        <f t="shared" si="118"/>
        <v>99</v>
      </c>
    </row>
    <row r="412" spans="1:11" ht="18.75" customHeight="1">
      <c r="A412" s="244">
        <v>22101</v>
      </c>
      <c r="B412" s="244" t="s">
        <v>1417</v>
      </c>
      <c r="C412" s="245">
        <f>SUM(C413:C416)</f>
        <v>4026</v>
      </c>
      <c r="D412" s="245">
        <v>4026</v>
      </c>
      <c r="E412" s="245">
        <f t="shared" ref="E412:K412" si="119">SUM(E413:E416)</f>
        <v>0</v>
      </c>
      <c r="F412" s="245">
        <f t="shared" si="119"/>
        <v>0</v>
      </c>
      <c r="G412" s="245">
        <f t="shared" si="119"/>
        <v>0</v>
      </c>
      <c r="H412" s="245">
        <f t="shared" si="119"/>
        <v>0</v>
      </c>
      <c r="I412" s="245">
        <f t="shared" si="119"/>
        <v>0</v>
      </c>
      <c r="J412" s="245">
        <f t="shared" si="119"/>
        <v>0</v>
      </c>
      <c r="K412" s="245">
        <f t="shared" si="119"/>
        <v>0</v>
      </c>
    </row>
    <row r="413" spans="1:11" ht="18.75" customHeight="1">
      <c r="A413" s="246">
        <v>2210103</v>
      </c>
      <c r="B413" s="246" t="s">
        <v>1418</v>
      </c>
      <c r="C413" s="245">
        <v>64</v>
      </c>
      <c r="D413" s="245">
        <v>64</v>
      </c>
      <c r="E413" s="245"/>
      <c r="F413" s="245"/>
      <c r="G413" s="245"/>
      <c r="H413" s="245"/>
      <c r="I413" s="245"/>
      <c r="J413" s="245"/>
      <c r="K413" s="245"/>
    </row>
    <row r="414" spans="1:11" ht="18.75" customHeight="1">
      <c r="A414" s="246">
        <v>2210105</v>
      </c>
      <c r="B414" s="246" t="s">
        <v>1419</v>
      </c>
      <c r="C414" s="245">
        <v>97</v>
      </c>
      <c r="D414" s="245">
        <v>97</v>
      </c>
      <c r="E414" s="245"/>
      <c r="F414" s="245"/>
      <c r="G414" s="245"/>
      <c r="H414" s="245"/>
      <c r="I414" s="245"/>
      <c r="J414" s="245"/>
      <c r="K414" s="245"/>
    </row>
    <row r="415" spans="1:11" ht="18.75" customHeight="1">
      <c r="A415" s="246">
        <v>2210108</v>
      </c>
      <c r="B415" s="246" t="s">
        <v>1420</v>
      </c>
      <c r="C415" s="245">
        <v>516</v>
      </c>
      <c r="D415" s="245">
        <v>516</v>
      </c>
      <c r="E415" s="245"/>
      <c r="F415" s="245"/>
      <c r="G415" s="245"/>
      <c r="H415" s="245"/>
      <c r="I415" s="245"/>
      <c r="J415" s="245"/>
      <c r="K415" s="245"/>
    </row>
    <row r="416" spans="1:11" ht="18.75" customHeight="1">
      <c r="A416" s="246">
        <v>2210199</v>
      </c>
      <c r="B416" s="246" t="s">
        <v>1421</v>
      </c>
      <c r="C416" s="245">
        <v>3349</v>
      </c>
      <c r="D416" s="245">
        <v>3349</v>
      </c>
      <c r="E416" s="245"/>
      <c r="F416" s="245"/>
      <c r="G416" s="245"/>
      <c r="H416" s="245"/>
      <c r="I416" s="245"/>
      <c r="J416" s="245"/>
      <c r="K416" s="245"/>
    </row>
    <row r="417" spans="1:11" ht="18.75" customHeight="1">
      <c r="A417" s="244">
        <v>22102</v>
      </c>
      <c r="B417" s="244" t="s">
        <v>1422</v>
      </c>
      <c r="C417" s="245">
        <f>SUM(C418)</f>
        <v>5890</v>
      </c>
      <c r="D417" s="245">
        <v>5063</v>
      </c>
      <c r="E417" s="245">
        <f t="shared" ref="E417:K417" si="120">SUM(E418)</f>
        <v>132</v>
      </c>
      <c r="F417" s="245">
        <f t="shared" si="120"/>
        <v>146</v>
      </c>
      <c r="G417" s="245">
        <f t="shared" si="120"/>
        <v>126</v>
      </c>
      <c r="H417" s="245">
        <f t="shared" si="120"/>
        <v>104</v>
      </c>
      <c r="I417" s="245">
        <f t="shared" si="120"/>
        <v>120</v>
      </c>
      <c r="J417" s="245">
        <f t="shared" si="120"/>
        <v>100</v>
      </c>
      <c r="K417" s="245">
        <f t="shared" si="120"/>
        <v>99</v>
      </c>
    </row>
    <row r="418" spans="1:11" ht="18.75" customHeight="1">
      <c r="A418" s="246">
        <v>2210201</v>
      </c>
      <c r="B418" s="246" t="s">
        <v>1423</v>
      </c>
      <c r="C418" s="245">
        <v>5890</v>
      </c>
      <c r="D418" s="245">
        <v>5063</v>
      </c>
      <c r="E418" s="245">
        <v>132</v>
      </c>
      <c r="F418" s="245">
        <v>146</v>
      </c>
      <c r="G418" s="245">
        <v>126</v>
      </c>
      <c r="H418" s="245">
        <v>104</v>
      </c>
      <c r="I418" s="245">
        <v>120</v>
      </c>
      <c r="J418" s="245">
        <v>100</v>
      </c>
      <c r="K418" s="245">
        <v>99</v>
      </c>
    </row>
    <row r="419" spans="1:11" ht="18.75" customHeight="1">
      <c r="A419" s="242">
        <v>222</v>
      </c>
      <c r="B419" s="242" t="s">
        <v>1424</v>
      </c>
      <c r="C419" s="243">
        <f>C420+C425</f>
        <v>783</v>
      </c>
      <c r="D419" s="245">
        <v>783</v>
      </c>
      <c r="E419" s="243">
        <f t="shared" ref="E419:K419" si="121">E420+E425</f>
        <v>0</v>
      </c>
      <c r="F419" s="243">
        <f t="shared" si="121"/>
        <v>0</v>
      </c>
      <c r="G419" s="243">
        <f t="shared" si="121"/>
        <v>0</v>
      </c>
      <c r="H419" s="243">
        <f t="shared" si="121"/>
        <v>0</v>
      </c>
      <c r="I419" s="243">
        <f t="shared" si="121"/>
        <v>0</v>
      </c>
      <c r="J419" s="243">
        <f t="shared" si="121"/>
        <v>0</v>
      </c>
      <c r="K419" s="243">
        <f t="shared" si="121"/>
        <v>0</v>
      </c>
    </row>
    <row r="420" spans="1:11" ht="18.75" customHeight="1">
      <c r="A420" s="244">
        <v>22201</v>
      </c>
      <c r="B420" s="244" t="s">
        <v>1425</v>
      </c>
      <c r="C420" s="245">
        <f>SUM(C421:C424)</f>
        <v>672</v>
      </c>
      <c r="D420" s="245">
        <v>672</v>
      </c>
      <c r="E420" s="245">
        <f t="shared" ref="E420:K420" si="122">SUM(E421:E424)</f>
        <v>0</v>
      </c>
      <c r="F420" s="245">
        <f t="shared" si="122"/>
        <v>0</v>
      </c>
      <c r="G420" s="245">
        <f t="shared" si="122"/>
        <v>0</v>
      </c>
      <c r="H420" s="245">
        <f t="shared" si="122"/>
        <v>0</v>
      </c>
      <c r="I420" s="245">
        <f t="shared" si="122"/>
        <v>0</v>
      </c>
      <c r="J420" s="245">
        <f t="shared" si="122"/>
        <v>0</v>
      </c>
      <c r="K420" s="245">
        <f t="shared" si="122"/>
        <v>0</v>
      </c>
    </row>
    <row r="421" spans="1:11" ht="18.75" customHeight="1">
      <c r="A421" s="246">
        <v>2220112</v>
      </c>
      <c r="B421" s="246" t="s">
        <v>1426</v>
      </c>
      <c r="C421" s="245">
        <v>206</v>
      </c>
      <c r="D421" s="245">
        <v>206</v>
      </c>
      <c r="E421" s="245"/>
      <c r="F421" s="245"/>
      <c r="G421" s="245"/>
      <c r="H421" s="245"/>
      <c r="I421" s="245"/>
      <c r="J421" s="245"/>
      <c r="K421" s="245"/>
    </row>
    <row r="422" spans="1:11" ht="18.75" customHeight="1">
      <c r="A422" s="246">
        <v>2220113</v>
      </c>
      <c r="B422" s="246" t="s">
        <v>1427</v>
      </c>
      <c r="C422" s="245">
        <v>443</v>
      </c>
      <c r="D422" s="245">
        <v>443</v>
      </c>
      <c r="E422" s="245"/>
      <c r="F422" s="245"/>
      <c r="G422" s="245"/>
      <c r="H422" s="245"/>
      <c r="I422" s="245"/>
      <c r="J422" s="245"/>
      <c r="K422" s="245"/>
    </row>
    <row r="423" spans="1:11" ht="18.75" customHeight="1">
      <c r="A423" s="246">
        <v>2220115</v>
      </c>
      <c r="B423" s="246" t="s">
        <v>1428</v>
      </c>
      <c r="C423" s="245">
        <v>23</v>
      </c>
      <c r="D423" s="245">
        <v>23</v>
      </c>
      <c r="E423" s="245"/>
      <c r="F423" s="245"/>
      <c r="G423" s="245"/>
      <c r="H423" s="245"/>
      <c r="I423" s="245"/>
      <c r="J423" s="245"/>
      <c r="K423" s="245"/>
    </row>
    <row r="424" spans="1:11" ht="18.75" customHeight="1">
      <c r="A424" s="246">
        <v>2220199</v>
      </c>
      <c r="B424" s="246" t="s">
        <v>1429</v>
      </c>
      <c r="C424" s="245"/>
      <c r="D424" s="245">
        <v>0</v>
      </c>
      <c r="E424" s="245"/>
      <c r="F424" s="245"/>
      <c r="G424" s="245"/>
      <c r="H424" s="245"/>
      <c r="I424" s="245"/>
      <c r="J424" s="245"/>
      <c r="K424" s="245"/>
    </row>
    <row r="425" spans="1:11" ht="18.75" customHeight="1">
      <c r="A425" s="244">
        <v>22204</v>
      </c>
      <c r="B425" s="244" t="s">
        <v>1430</v>
      </c>
      <c r="C425" s="245">
        <f>C426</f>
        <v>111</v>
      </c>
      <c r="D425" s="245">
        <v>111</v>
      </c>
      <c r="E425" s="245">
        <f t="shared" ref="E425:K425" si="123">E426</f>
        <v>0</v>
      </c>
      <c r="F425" s="245">
        <f t="shared" si="123"/>
        <v>0</v>
      </c>
      <c r="G425" s="245">
        <f t="shared" si="123"/>
        <v>0</v>
      </c>
      <c r="H425" s="245">
        <f t="shared" si="123"/>
        <v>0</v>
      </c>
      <c r="I425" s="245">
        <f t="shared" si="123"/>
        <v>0</v>
      </c>
      <c r="J425" s="245">
        <f t="shared" si="123"/>
        <v>0</v>
      </c>
      <c r="K425" s="245">
        <f t="shared" si="123"/>
        <v>0</v>
      </c>
    </row>
    <row r="426" spans="1:11" ht="18.75" customHeight="1">
      <c r="A426" s="246">
        <v>2220402</v>
      </c>
      <c r="B426" s="246" t="s">
        <v>1431</v>
      </c>
      <c r="C426" s="245">
        <v>111</v>
      </c>
      <c r="D426" s="245">
        <v>111</v>
      </c>
      <c r="E426" s="245"/>
      <c r="F426" s="245"/>
      <c r="G426" s="245"/>
      <c r="H426" s="245"/>
      <c r="I426" s="245"/>
      <c r="J426" s="245"/>
      <c r="K426" s="245"/>
    </row>
    <row r="427" spans="1:11" ht="18.75" customHeight="1">
      <c r="A427" s="242">
        <v>224</v>
      </c>
      <c r="B427" s="242" t="s">
        <v>1432</v>
      </c>
      <c r="C427" s="243">
        <f>C428+C433+C437+C441+C444+C446</f>
        <v>1619</v>
      </c>
      <c r="D427" s="245">
        <v>1529</v>
      </c>
      <c r="E427" s="243">
        <f t="shared" ref="E427:K427" si="124">E428+E433+E437+E441+E444+E446</f>
        <v>1</v>
      </c>
      <c r="F427" s="243">
        <f t="shared" si="124"/>
        <v>0</v>
      </c>
      <c r="G427" s="243">
        <f t="shared" si="124"/>
        <v>32</v>
      </c>
      <c r="H427" s="243">
        <f t="shared" si="124"/>
        <v>1</v>
      </c>
      <c r="I427" s="243">
        <f t="shared" si="124"/>
        <v>12</v>
      </c>
      <c r="J427" s="243">
        <f t="shared" si="124"/>
        <v>3</v>
      </c>
      <c r="K427" s="243">
        <f t="shared" si="124"/>
        <v>41</v>
      </c>
    </row>
    <row r="428" spans="1:11" ht="18.75" customHeight="1">
      <c r="A428" s="244">
        <v>22401</v>
      </c>
      <c r="B428" s="244" t="s">
        <v>1433</v>
      </c>
      <c r="C428" s="245">
        <f>SUM(C429:C432)</f>
        <v>545</v>
      </c>
      <c r="D428" s="245">
        <v>545</v>
      </c>
      <c r="E428" s="245">
        <f t="shared" ref="E428:K428" si="125">SUM(E429:E432)</f>
        <v>0</v>
      </c>
      <c r="F428" s="245">
        <f t="shared" si="125"/>
        <v>0</v>
      </c>
      <c r="G428" s="245">
        <f t="shared" si="125"/>
        <v>0</v>
      </c>
      <c r="H428" s="245">
        <f t="shared" si="125"/>
        <v>0</v>
      </c>
      <c r="I428" s="245">
        <f t="shared" si="125"/>
        <v>0</v>
      </c>
      <c r="J428" s="245">
        <f t="shared" si="125"/>
        <v>0</v>
      </c>
      <c r="K428" s="245">
        <f t="shared" si="125"/>
        <v>0</v>
      </c>
    </row>
    <row r="429" spans="1:11" ht="18.75" customHeight="1">
      <c r="A429" s="246">
        <v>2240101</v>
      </c>
      <c r="B429" s="246" t="s">
        <v>1086</v>
      </c>
      <c r="C429" s="245">
        <v>408</v>
      </c>
      <c r="D429" s="245">
        <v>408</v>
      </c>
      <c r="E429" s="245"/>
      <c r="F429" s="245"/>
      <c r="G429" s="245"/>
      <c r="H429" s="245"/>
      <c r="I429" s="245"/>
      <c r="J429" s="245"/>
      <c r="K429" s="245"/>
    </row>
    <row r="430" spans="1:11" ht="18.75" customHeight="1">
      <c r="A430" s="246">
        <v>2240104</v>
      </c>
      <c r="B430" s="246" t="s">
        <v>1434</v>
      </c>
      <c r="C430" s="245">
        <v>0</v>
      </c>
      <c r="D430" s="245">
        <v>0</v>
      </c>
      <c r="E430" s="245"/>
      <c r="F430" s="245"/>
      <c r="G430" s="245"/>
      <c r="H430" s="245"/>
      <c r="I430" s="245"/>
      <c r="J430" s="245"/>
      <c r="K430" s="245"/>
    </row>
    <row r="431" spans="1:11" ht="18.75" customHeight="1">
      <c r="A431" s="246">
        <v>2240106</v>
      </c>
      <c r="B431" s="246" t="s">
        <v>1435</v>
      </c>
      <c r="C431" s="245">
        <v>75</v>
      </c>
      <c r="D431" s="245">
        <v>75</v>
      </c>
      <c r="E431" s="245"/>
      <c r="F431" s="245"/>
      <c r="G431" s="245"/>
      <c r="H431" s="245"/>
      <c r="I431" s="245"/>
      <c r="J431" s="245"/>
      <c r="K431" s="245"/>
    </row>
    <row r="432" spans="1:11" ht="18.75" customHeight="1">
      <c r="A432" s="246">
        <v>2240109</v>
      </c>
      <c r="B432" s="246" t="s">
        <v>1436</v>
      </c>
      <c r="C432" s="245">
        <v>62</v>
      </c>
      <c r="D432" s="245">
        <v>62</v>
      </c>
      <c r="E432" s="245"/>
      <c r="F432" s="245"/>
      <c r="G432" s="245"/>
      <c r="H432" s="245"/>
      <c r="I432" s="245"/>
      <c r="J432" s="245"/>
      <c r="K432" s="245"/>
    </row>
    <row r="433" spans="1:11" ht="18.75" customHeight="1">
      <c r="A433" s="244">
        <v>22402</v>
      </c>
      <c r="B433" s="244" t="s">
        <v>1437</v>
      </c>
      <c r="C433" s="245">
        <f>SUM(C434:C436)</f>
        <v>523</v>
      </c>
      <c r="D433" s="245">
        <v>497</v>
      </c>
      <c r="E433" s="245">
        <f t="shared" ref="E433:K433" si="126">SUM(E434:E436)</f>
        <v>0</v>
      </c>
      <c r="F433" s="245">
        <f t="shared" si="126"/>
        <v>0</v>
      </c>
      <c r="G433" s="245">
        <f t="shared" si="126"/>
        <v>0</v>
      </c>
      <c r="H433" s="245">
        <f t="shared" si="126"/>
        <v>0</v>
      </c>
      <c r="I433" s="245">
        <f t="shared" si="126"/>
        <v>3</v>
      </c>
      <c r="J433" s="245">
        <f t="shared" si="126"/>
        <v>0</v>
      </c>
      <c r="K433" s="245">
        <f t="shared" si="126"/>
        <v>23</v>
      </c>
    </row>
    <row r="434" spans="1:11" ht="18.75" customHeight="1">
      <c r="A434" s="246">
        <v>2240201</v>
      </c>
      <c r="B434" s="246" t="s">
        <v>1086</v>
      </c>
      <c r="C434" s="245">
        <v>285</v>
      </c>
      <c r="D434" s="245">
        <v>285</v>
      </c>
      <c r="E434" s="245"/>
      <c r="F434" s="245"/>
      <c r="G434" s="245"/>
      <c r="H434" s="245"/>
      <c r="I434" s="245"/>
      <c r="J434" s="245"/>
      <c r="K434" s="245"/>
    </row>
    <row r="435" spans="1:11" ht="18.75" customHeight="1">
      <c r="A435" s="246">
        <v>2240204</v>
      </c>
      <c r="B435" s="246" t="s">
        <v>2288</v>
      </c>
      <c r="C435" s="245">
        <v>212</v>
      </c>
      <c r="D435" s="245">
        <v>212</v>
      </c>
      <c r="E435" s="245"/>
      <c r="F435" s="245"/>
      <c r="G435" s="245"/>
      <c r="H435" s="245"/>
      <c r="I435" s="245"/>
      <c r="J435" s="245"/>
      <c r="K435" s="245"/>
    </row>
    <row r="436" spans="1:11" ht="18.75" customHeight="1">
      <c r="A436" s="246">
        <v>2240250</v>
      </c>
      <c r="B436" s="246" t="s">
        <v>2289</v>
      </c>
      <c r="C436" s="245">
        <v>26</v>
      </c>
      <c r="D436" s="245">
        <v>0</v>
      </c>
      <c r="E436" s="245"/>
      <c r="F436" s="245"/>
      <c r="G436" s="245"/>
      <c r="H436" s="245"/>
      <c r="I436" s="245">
        <v>3</v>
      </c>
      <c r="J436" s="245"/>
      <c r="K436" s="245">
        <v>23</v>
      </c>
    </row>
    <row r="437" spans="1:11" ht="18.75" customHeight="1">
      <c r="A437" s="244">
        <v>22405</v>
      </c>
      <c r="B437" s="244" t="s">
        <v>1438</v>
      </c>
      <c r="C437" s="245">
        <f>SUM(C438:C440)</f>
        <v>7</v>
      </c>
      <c r="D437" s="245">
        <v>7</v>
      </c>
      <c r="E437" s="245">
        <f t="shared" ref="E437:K437" si="127">SUM(E438:E440)</f>
        <v>0</v>
      </c>
      <c r="F437" s="245">
        <f t="shared" si="127"/>
        <v>0</v>
      </c>
      <c r="G437" s="245">
        <f t="shared" si="127"/>
        <v>0</v>
      </c>
      <c r="H437" s="245">
        <f t="shared" si="127"/>
        <v>0</v>
      </c>
      <c r="I437" s="245">
        <f t="shared" si="127"/>
        <v>0</v>
      </c>
      <c r="J437" s="245">
        <f t="shared" si="127"/>
        <v>0</v>
      </c>
      <c r="K437" s="245">
        <f t="shared" si="127"/>
        <v>0</v>
      </c>
    </row>
    <row r="438" spans="1:11" ht="18.75" customHeight="1">
      <c r="A438" s="246">
        <v>2240505</v>
      </c>
      <c r="B438" s="246" t="s">
        <v>1439</v>
      </c>
      <c r="C438" s="245">
        <v>3</v>
      </c>
      <c r="D438" s="245">
        <v>3</v>
      </c>
      <c r="E438" s="245"/>
      <c r="F438" s="245"/>
      <c r="G438" s="245"/>
      <c r="H438" s="245"/>
      <c r="I438" s="245"/>
      <c r="J438" s="245"/>
      <c r="K438" s="245"/>
    </row>
    <row r="439" spans="1:11" ht="18.75" customHeight="1">
      <c r="A439" s="246">
        <v>2240507</v>
      </c>
      <c r="B439" s="246" t="s">
        <v>1440</v>
      </c>
      <c r="C439" s="245">
        <v>3</v>
      </c>
      <c r="D439" s="245">
        <v>3</v>
      </c>
      <c r="E439" s="245"/>
      <c r="F439" s="245"/>
      <c r="G439" s="245"/>
      <c r="H439" s="245"/>
      <c r="I439" s="245"/>
      <c r="J439" s="245"/>
      <c r="K439" s="245"/>
    </row>
    <row r="440" spans="1:11" ht="18.75" customHeight="1">
      <c r="A440" s="246">
        <v>2240508</v>
      </c>
      <c r="B440" s="246" t="s">
        <v>1441</v>
      </c>
      <c r="C440" s="245">
        <v>1</v>
      </c>
      <c r="D440" s="245">
        <v>1</v>
      </c>
      <c r="E440" s="245"/>
      <c r="F440" s="245"/>
      <c r="G440" s="245"/>
      <c r="H440" s="245"/>
      <c r="I440" s="245"/>
      <c r="J440" s="245"/>
      <c r="K440" s="245"/>
    </row>
    <row r="441" spans="1:11" ht="18.75" customHeight="1">
      <c r="A441" s="244">
        <v>22406</v>
      </c>
      <c r="B441" s="244" t="s">
        <v>1442</v>
      </c>
      <c r="C441" s="245">
        <f>SUM(C442:C443)</f>
        <v>355</v>
      </c>
      <c r="D441" s="245">
        <v>355</v>
      </c>
      <c r="E441" s="245">
        <f t="shared" ref="E441:K441" si="128">SUM(E442:E443)</f>
        <v>0</v>
      </c>
      <c r="F441" s="245">
        <f t="shared" si="128"/>
        <v>0</v>
      </c>
      <c r="G441" s="245">
        <f t="shared" si="128"/>
        <v>0</v>
      </c>
      <c r="H441" s="245">
        <f t="shared" si="128"/>
        <v>0</v>
      </c>
      <c r="I441" s="245">
        <f t="shared" si="128"/>
        <v>0</v>
      </c>
      <c r="J441" s="245">
        <f t="shared" si="128"/>
        <v>0</v>
      </c>
      <c r="K441" s="245">
        <f t="shared" si="128"/>
        <v>0</v>
      </c>
    </row>
    <row r="442" spans="1:11" ht="18.75" customHeight="1">
      <c r="A442" s="246">
        <v>2240601</v>
      </c>
      <c r="B442" s="246" t="s">
        <v>1443</v>
      </c>
      <c r="C442" s="245">
        <v>177</v>
      </c>
      <c r="D442" s="245">
        <v>177</v>
      </c>
      <c r="E442" s="245"/>
      <c r="F442" s="245"/>
      <c r="G442" s="245"/>
      <c r="H442" s="245"/>
      <c r="I442" s="245"/>
      <c r="J442" s="245"/>
      <c r="K442" s="245"/>
    </row>
    <row r="443" spans="1:11" ht="18.75" customHeight="1">
      <c r="A443" s="246">
        <v>2240699</v>
      </c>
      <c r="B443" s="246" t="s">
        <v>1444</v>
      </c>
      <c r="C443" s="245">
        <v>178</v>
      </c>
      <c r="D443" s="245">
        <v>178</v>
      </c>
      <c r="E443" s="245"/>
      <c r="F443" s="245"/>
      <c r="G443" s="245"/>
      <c r="H443" s="245"/>
      <c r="I443" s="245"/>
      <c r="J443" s="245"/>
      <c r="K443" s="245"/>
    </row>
    <row r="444" spans="1:11" ht="18.75" customHeight="1">
      <c r="A444" s="244">
        <v>22407</v>
      </c>
      <c r="B444" s="244" t="s">
        <v>1445</v>
      </c>
      <c r="C444" s="245">
        <f>SUM(C445)</f>
        <v>169</v>
      </c>
      <c r="D444" s="245">
        <v>105</v>
      </c>
      <c r="E444" s="245">
        <f t="shared" ref="E444:K444" si="129">SUM(E445)</f>
        <v>1</v>
      </c>
      <c r="F444" s="245">
        <f t="shared" si="129"/>
        <v>0</v>
      </c>
      <c r="G444" s="245">
        <f t="shared" si="129"/>
        <v>32</v>
      </c>
      <c r="H444" s="245">
        <f t="shared" si="129"/>
        <v>1</v>
      </c>
      <c r="I444" s="245">
        <f t="shared" si="129"/>
        <v>9</v>
      </c>
      <c r="J444" s="245">
        <f t="shared" si="129"/>
        <v>3</v>
      </c>
      <c r="K444" s="245">
        <f t="shared" si="129"/>
        <v>18</v>
      </c>
    </row>
    <row r="445" spans="1:11" ht="18.75" customHeight="1">
      <c r="A445" s="246">
        <v>2240703</v>
      </c>
      <c r="B445" s="246" t="s">
        <v>1446</v>
      </c>
      <c r="C445" s="245">
        <v>169</v>
      </c>
      <c r="D445" s="245">
        <v>105</v>
      </c>
      <c r="E445" s="245">
        <v>1</v>
      </c>
      <c r="F445" s="245"/>
      <c r="G445" s="245">
        <v>32</v>
      </c>
      <c r="H445" s="245">
        <v>1</v>
      </c>
      <c r="I445" s="245">
        <v>9</v>
      </c>
      <c r="J445" s="245">
        <v>3</v>
      </c>
      <c r="K445" s="245">
        <v>18</v>
      </c>
    </row>
    <row r="446" spans="1:11" ht="18.75" customHeight="1">
      <c r="A446" s="244">
        <v>22499</v>
      </c>
      <c r="B446" s="244" t="s">
        <v>1447</v>
      </c>
      <c r="C446" s="245">
        <f>C447</f>
        <v>20</v>
      </c>
      <c r="D446" s="245">
        <v>20</v>
      </c>
      <c r="E446" s="245"/>
      <c r="F446" s="245"/>
      <c r="G446" s="245"/>
      <c r="H446" s="245"/>
      <c r="I446" s="245"/>
      <c r="J446" s="245"/>
      <c r="K446" s="245"/>
    </row>
    <row r="447" spans="1:11" ht="18.75" customHeight="1">
      <c r="A447" s="246">
        <v>2249999</v>
      </c>
      <c r="B447" s="246" t="s">
        <v>1448</v>
      </c>
      <c r="C447" s="245">
        <v>20</v>
      </c>
      <c r="D447" s="245">
        <v>20</v>
      </c>
      <c r="E447" s="245"/>
      <c r="F447" s="245"/>
      <c r="G447" s="245"/>
      <c r="H447" s="245"/>
      <c r="I447" s="245"/>
      <c r="J447" s="245"/>
      <c r="K447" s="245"/>
    </row>
    <row r="448" spans="1:11" ht="18.75" customHeight="1">
      <c r="A448" s="242">
        <v>227</v>
      </c>
      <c r="B448" s="242" t="s">
        <v>1449</v>
      </c>
      <c r="C448" s="243">
        <v>3500</v>
      </c>
      <c r="D448" s="245">
        <v>3500</v>
      </c>
      <c r="E448" s="243"/>
      <c r="F448" s="243"/>
      <c r="G448" s="243"/>
      <c r="H448" s="243"/>
      <c r="I448" s="243"/>
      <c r="J448" s="243"/>
      <c r="K448" s="243"/>
    </row>
    <row r="449" spans="1:11" ht="18.75" customHeight="1">
      <c r="A449" s="242">
        <v>232</v>
      </c>
      <c r="B449" s="242" t="s">
        <v>1450</v>
      </c>
      <c r="C449" s="243">
        <f>C450</f>
        <v>300</v>
      </c>
      <c r="D449" s="245">
        <v>300</v>
      </c>
      <c r="E449" s="243">
        <f t="shared" ref="E449:K449" si="130">E450</f>
        <v>0</v>
      </c>
      <c r="F449" s="243">
        <f t="shared" si="130"/>
        <v>0</v>
      </c>
      <c r="G449" s="243">
        <f t="shared" si="130"/>
        <v>0</v>
      </c>
      <c r="H449" s="243">
        <f t="shared" si="130"/>
        <v>0</v>
      </c>
      <c r="I449" s="243">
        <f t="shared" si="130"/>
        <v>0</v>
      </c>
      <c r="J449" s="243">
        <f t="shared" si="130"/>
        <v>0</v>
      </c>
      <c r="K449" s="243">
        <f t="shared" si="130"/>
        <v>0</v>
      </c>
    </row>
    <row r="450" spans="1:11" ht="18.75" customHeight="1">
      <c r="A450" s="244">
        <v>23203</v>
      </c>
      <c r="B450" s="244" t="s">
        <v>1451</v>
      </c>
      <c r="C450" s="245">
        <f>SUM(C451)</f>
        <v>300</v>
      </c>
      <c r="D450" s="245">
        <v>300</v>
      </c>
      <c r="E450" s="245">
        <f t="shared" ref="E450:K450" si="131">SUM(E451)</f>
        <v>0</v>
      </c>
      <c r="F450" s="245">
        <f t="shared" si="131"/>
        <v>0</v>
      </c>
      <c r="G450" s="245">
        <f t="shared" si="131"/>
        <v>0</v>
      </c>
      <c r="H450" s="245">
        <f t="shared" si="131"/>
        <v>0</v>
      </c>
      <c r="I450" s="245">
        <f t="shared" si="131"/>
        <v>0</v>
      </c>
      <c r="J450" s="245">
        <f t="shared" si="131"/>
        <v>0</v>
      </c>
      <c r="K450" s="245">
        <f t="shared" si="131"/>
        <v>0</v>
      </c>
    </row>
    <row r="451" spans="1:11" ht="18.75" customHeight="1">
      <c r="A451" s="246">
        <v>2320301</v>
      </c>
      <c r="B451" s="246" t="s">
        <v>1452</v>
      </c>
      <c r="C451" s="245">
        <v>300</v>
      </c>
      <c r="D451" s="245">
        <v>300</v>
      </c>
      <c r="E451" s="245"/>
      <c r="F451" s="245"/>
      <c r="G451" s="245"/>
      <c r="H451" s="245"/>
      <c r="I451" s="245"/>
      <c r="J451" s="245"/>
      <c r="K451" s="245"/>
    </row>
    <row r="452" spans="1:11" ht="18.75" customHeight="1">
      <c r="A452" s="242">
        <v>233</v>
      </c>
      <c r="B452" s="242" t="s">
        <v>1453</v>
      </c>
      <c r="C452" s="243">
        <f>C453</f>
        <v>30</v>
      </c>
      <c r="D452" s="245">
        <v>30</v>
      </c>
      <c r="E452" s="243">
        <f t="shared" ref="E452:K452" si="132">E453</f>
        <v>0</v>
      </c>
      <c r="F452" s="243">
        <f t="shared" si="132"/>
        <v>0</v>
      </c>
      <c r="G452" s="243">
        <f t="shared" si="132"/>
        <v>0</v>
      </c>
      <c r="H452" s="243">
        <f t="shared" si="132"/>
        <v>0</v>
      </c>
      <c r="I452" s="243">
        <f t="shared" si="132"/>
        <v>0</v>
      </c>
      <c r="J452" s="243">
        <f t="shared" si="132"/>
        <v>0</v>
      </c>
      <c r="K452" s="243">
        <f t="shared" si="132"/>
        <v>0</v>
      </c>
    </row>
    <row r="453" spans="1:11" ht="18.75" customHeight="1">
      <c r="A453" s="244">
        <v>23303</v>
      </c>
      <c r="B453" s="244" t="s">
        <v>1454</v>
      </c>
      <c r="C453" s="245">
        <f>SUM(C454)</f>
        <v>30</v>
      </c>
      <c r="D453" s="245">
        <v>30</v>
      </c>
      <c r="E453" s="245">
        <f t="shared" ref="E453:K453" si="133">SUM(E454)</f>
        <v>0</v>
      </c>
      <c r="F453" s="245">
        <f t="shared" si="133"/>
        <v>0</v>
      </c>
      <c r="G453" s="245">
        <f t="shared" si="133"/>
        <v>0</v>
      </c>
      <c r="H453" s="245">
        <f t="shared" si="133"/>
        <v>0</v>
      </c>
      <c r="I453" s="245">
        <f t="shared" si="133"/>
        <v>0</v>
      </c>
      <c r="J453" s="245">
        <f t="shared" si="133"/>
        <v>0</v>
      </c>
      <c r="K453" s="245">
        <f t="shared" si="133"/>
        <v>0</v>
      </c>
    </row>
    <row r="454" spans="1:11" ht="18.75" customHeight="1">
      <c r="A454" s="246">
        <v>2330301</v>
      </c>
      <c r="B454" s="246" t="s">
        <v>1454</v>
      </c>
      <c r="C454" s="245">
        <v>30</v>
      </c>
      <c r="D454" s="245">
        <v>30</v>
      </c>
      <c r="E454" s="245"/>
      <c r="F454" s="245"/>
      <c r="G454" s="245"/>
      <c r="H454" s="245"/>
      <c r="I454" s="245"/>
      <c r="J454" s="245"/>
      <c r="K454" s="245"/>
    </row>
    <row r="455" spans="1:11" ht="18.75" customHeight="1">
      <c r="A455" s="242">
        <v>229</v>
      </c>
      <c r="B455" s="242" t="s">
        <v>1455</v>
      </c>
      <c r="C455" s="243">
        <f>C456</f>
        <v>10700</v>
      </c>
      <c r="D455" s="245">
        <v>10700</v>
      </c>
      <c r="E455" s="248">
        <f t="shared" ref="E455:K455" si="134">E456</f>
        <v>0</v>
      </c>
      <c r="F455" s="248">
        <f t="shared" si="134"/>
        <v>0</v>
      </c>
      <c r="G455" s="248">
        <f t="shared" si="134"/>
        <v>0</v>
      </c>
      <c r="H455" s="248">
        <f t="shared" si="134"/>
        <v>0</v>
      </c>
      <c r="I455" s="248">
        <f t="shared" si="134"/>
        <v>0</v>
      </c>
      <c r="J455" s="248">
        <f t="shared" si="134"/>
        <v>0</v>
      </c>
      <c r="K455" s="248">
        <f t="shared" si="134"/>
        <v>0</v>
      </c>
    </row>
    <row r="456" spans="1:11" ht="18.75" customHeight="1">
      <c r="A456" s="244">
        <v>22999</v>
      </c>
      <c r="B456" s="244" t="s">
        <v>1455</v>
      </c>
      <c r="C456" s="245">
        <v>10700</v>
      </c>
      <c r="D456" s="245">
        <v>10700</v>
      </c>
      <c r="E456" s="249"/>
      <c r="F456" s="249"/>
      <c r="G456" s="249"/>
      <c r="H456" s="249"/>
      <c r="I456" s="249"/>
      <c r="J456" s="249"/>
      <c r="K456" s="249"/>
    </row>
    <row r="457" spans="1:11" ht="18.75" customHeight="1">
      <c r="A457" s="451" t="s">
        <v>1456</v>
      </c>
      <c r="B457" s="452"/>
      <c r="C457" s="243">
        <f>C6+C94+C99+C124+C143+C156+C175+C243+C285+C301+C315+C373+C382+C391+C399+C411+C419+C427+C449+C452+C448+C455</f>
        <v>267921</v>
      </c>
      <c r="D457" s="245">
        <v>222433</v>
      </c>
      <c r="E457" s="243">
        <f t="shared" ref="E457:K457" si="135">E6+E94+E99+E124+E143+E156+E175+E243+E285+E301+E315+E373+E382+E391+E399+E411+E419+E427+E449+E452</f>
        <v>4257</v>
      </c>
      <c r="F457" s="243">
        <f t="shared" si="135"/>
        <v>5494</v>
      </c>
      <c r="G457" s="243">
        <f t="shared" si="135"/>
        <v>3665</v>
      </c>
      <c r="H457" s="243">
        <f t="shared" si="135"/>
        <v>2854</v>
      </c>
      <c r="I457" s="243">
        <f t="shared" si="135"/>
        <v>3099</v>
      </c>
      <c r="J457" s="243">
        <f t="shared" si="135"/>
        <v>2531</v>
      </c>
      <c r="K457" s="243">
        <f t="shared" si="135"/>
        <v>3289</v>
      </c>
    </row>
  </sheetData>
  <autoFilter ref="A5:K457"/>
  <mergeCells count="6">
    <mergeCell ref="A457:B457"/>
    <mergeCell ref="A1:K1"/>
    <mergeCell ref="A2:K2"/>
    <mergeCell ref="A3:B3"/>
    <mergeCell ref="A4:B4"/>
    <mergeCell ref="C4:K4"/>
  </mergeCells>
  <phoneticPr fontId="41" type="noConversion"/>
  <printOptions horizontalCentered="1"/>
  <pageMargins left="0.47244094488188998" right="0.39370078740157499" top="0.82677165354330695" bottom="0.78740157480314998" header="0" footer="0"/>
  <pageSetup paperSize="9" scale="70" fitToHeight="0" orientation="portrait" verticalDpi="1200"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12</vt:i4>
      </vt:variant>
    </vt:vector>
  </HeadingPairs>
  <TitlesOfParts>
    <vt:vector size="34" baseType="lpstr">
      <vt:lpstr>1.富民县2025年一般公共预算收支执行简表</vt:lpstr>
      <vt:lpstr>2.富民县2025年一般公共预算支出执行情况表</vt:lpstr>
      <vt:lpstr>3.富民县2025年政府性基金预算收支执行简表</vt:lpstr>
      <vt:lpstr>4.富民县2025年政府性基金预算支出执行情况表</vt:lpstr>
      <vt:lpstr>5.富民县2025年国有资本经营预算收支执行情况表</vt:lpstr>
      <vt:lpstr>6.富民县2025年社会保险基金收支执行情况表</vt:lpstr>
      <vt:lpstr>7.富民县2025年社会保险基金结余执行情况表</vt:lpstr>
      <vt:lpstr>8.富民县2026年一般公共预算收支简表 </vt:lpstr>
      <vt:lpstr>9.富民县2026年一般公共预算支出预算表  </vt:lpstr>
      <vt:lpstr>10.富民县2026年部门预算支出经济分类表（一般公共预算）</vt:lpstr>
      <vt:lpstr>11.富民县2026年政府预算支出经济分类表（一般公共预算）</vt:lpstr>
      <vt:lpstr>12.富民县2026年政府性基金预算收支简表 </vt:lpstr>
      <vt:lpstr>13.富民县2026年政府性基金预算支出预算表</vt:lpstr>
      <vt:lpstr>14.富民县2026年国有资本经营预算收支表</vt:lpstr>
      <vt:lpstr>15.富民县2026年国有资本经营预算补充表</vt:lpstr>
      <vt:lpstr>16.富民县2026年社会保险基金收支预算表 </vt:lpstr>
      <vt:lpstr>17.富民县2026年社会保险基金结余预算表</vt:lpstr>
      <vt:lpstr>18.富民县2025年政府债务限额和余额情况表</vt:lpstr>
      <vt:lpstr>19.富民县2025年地方政府债务投向情况表</vt:lpstr>
      <vt:lpstr>20.富民县2025年地方政府一般债务投向情况表</vt:lpstr>
      <vt:lpstr>21.富民县2025年地方政府专项债务投向情况表</vt:lpstr>
      <vt:lpstr>22.富民县2026年政府债务限额和余额情况表</vt:lpstr>
      <vt:lpstr>'10.富民县2026年部门预算支出经济分类表（一般公共预算）'!Print_Area</vt:lpstr>
      <vt:lpstr>'11.富民县2026年政府预算支出经济分类表（一般公共预算）'!Print_Area</vt:lpstr>
      <vt:lpstr>'14.富民县2026年国有资本经营预算收支表'!Print_Area</vt:lpstr>
      <vt:lpstr>'17.富民县2026年社会保险基金结余预算表'!Print_Area</vt:lpstr>
      <vt:lpstr>'2.富民县2025年一般公共预算支出执行情况表'!Print_Area</vt:lpstr>
      <vt:lpstr>'8.富民县2026年一般公共预算收支简表 '!Print_Area</vt:lpstr>
      <vt:lpstr>'10.富民县2026年部门预算支出经济分类表（一般公共预算）'!Print_Titles</vt:lpstr>
      <vt:lpstr>'11.富民县2026年政府预算支出经济分类表（一般公共预算）'!Print_Titles</vt:lpstr>
      <vt:lpstr>'13.富民县2026年政府性基金预算支出预算表'!Print_Titles</vt:lpstr>
      <vt:lpstr>'2.富民县2025年一般公共预算支出执行情况表'!Print_Titles</vt:lpstr>
      <vt:lpstr>'4.富民县2025年政府性基金预算支出执行情况表'!Print_Titles</vt:lpstr>
      <vt:lpstr>'9.富民县2026年一般公共预算支出预算表  '!Print_Titles</vt:lpstr>
    </vt:vector>
  </TitlesOfParts>
  <Company>WwW.YlmF.CoM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邬素梅</dc:creator>
  <cp:lastModifiedBy>刘禹彤</cp:lastModifiedBy>
  <cp:lastPrinted>2026-02-09T02:23:37Z</cp:lastPrinted>
  <dcterms:created xsi:type="dcterms:W3CDTF">2017-02-22T08:49:00Z</dcterms:created>
  <dcterms:modified xsi:type="dcterms:W3CDTF">2026-03-02T06:55:56Z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D91FAA9F8F45477C9B8198FE42513F7E</vt:lpwstr>
  </property>
</Properties>
</file>